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8" windowWidth="8472" windowHeight="6936"/>
  </bookViews>
  <sheets>
    <sheet name="Расчет" sheetId="1" r:id="rId1"/>
    <sheet name="Конденсация" sheetId="5" r:id="rId2"/>
    <sheet name="Коэффициенты" sheetId="4" r:id="rId3"/>
    <sheet name="СНиП II-3-79" sheetId="2" r:id="rId4"/>
  </sheets>
  <definedNames>
    <definedName name="двери">Коэффициенты!#REF!</definedName>
    <definedName name="дверь">Коэффициенты!$B$14:$B$20</definedName>
    <definedName name="материал">'СНиП II-3-79'!$C$5:$C$207</definedName>
    <definedName name="окно">Коэффициенты!$B$3:$B$11</definedName>
    <definedName name="окно2">Расчет!$I$65:$I$66</definedName>
    <definedName name="ориентация">Коэффициенты!$E$5:$E$12</definedName>
    <definedName name="прослойка">Коэффициенты!$B$25:$B$32</definedName>
    <definedName name="стена">Расчет!$G$65:$G$66</definedName>
  </definedNames>
  <calcPr calcId="145621" refMode="R1C1"/>
</workbook>
</file>

<file path=xl/calcChain.xml><?xml version="1.0" encoding="utf-8"?>
<calcChain xmlns="http://schemas.openxmlformats.org/spreadsheetml/2006/main">
  <c r="C36" i="1" l="1"/>
  <c r="F75" i="1" s="1"/>
  <c r="G75" i="1"/>
  <c r="C16" i="1"/>
  <c r="H65" i="1" s="1"/>
  <c r="H71" i="1"/>
  <c r="G71" i="1"/>
  <c r="H72" i="1"/>
  <c r="G72" i="1"/>
  <c r="C43" i="1"/>
  <c r="F83" i="1" s="1"/>
  <c r="H73" i="1"/>
  <c r="G73" i="1"/>
  <c r="C53" i="1"/>
  <c r="C57" i="1" s="1"/>
  <c r="G76" i="1"/>
  <c r="G77" i="1"/>
  <c r="G78" i="1"/>
  <c r="G79" i="1"/>
  <c r="J65" i="1"/>
  <c r="F74" i="1" s="1"/>
  <c r="H74" i="1"/>
  <c r="G74" i="1"/>
  <c r="G85" i="1"/>
  <c r="H81" i="1"/>
  <c r="G81" i="1"/>
  <c r="H82" i="1"/>
  <c r="G82" i="1"/>
  <c r="H83" i="1"/>
  <c r="G83" i="1"/>
  <c r="G86" i="1"/>
  <c r="G87" i="1"/>
  <c r="G88" i="1"/>
  <c r="G89" i="1"/>
  <c r="H84" i="1"/>
  <c r="G84" i="1"/>
  <c r="G95" i="1"/>
  <c r="H91" i="1"/>
  <c r="G91" i="1"/>
  <c r="H92" i="1"/>
  <c r="G92" i="1"/>
  <c r="H93" i="1"/>
  <c r="G93" i="1"/>
  <c r="G96" i="1"/>
  <c r="G97" i="1"/>
  <c r="G98" i="1"/>
  <c r="G99" i="1"/>
  <c r="H94" i="1"/>
  <c r="G94" i="1"/>
  <c r="G105" i="1"/>
  <c r="H101" i="1"/>
  <c r="G101" i="1"/>
  <c r="H102" i="1"/>
  <c r="G102" i="1"/>
  <c r="H103" i="1"/>
  <c r="G103" i="1"/>
  <c r="G106" i="1"/>
  <c r="G107" i="1"/>
  <c r="G108" i="1"/>
  <c r="G109" i="1"/>
  <c r="H104" i="1"/>
  <c r="G104" i="1"/>
  <c r="G115" i="1"/>
  <c r="H111" i="1"/>
  <c r="G111" i="1"/>
  <c r="H112" i="1"/>
  <c r="G112" i="1"/>
  <c r="H113" i="1"/>
  <c r="G113" i="1"/>
  <c r="G116" i="1"/>
  <c r="G117" i="1"/>
  <c r="G118" i="1"/>
  <c r="G119" i="1"/>
  <c r="F114" i="1"/>
  <c r="H114" i="1"/>
  <c r="G114" i="1"/>
  <c r="G125" i="1"/>
  <c r="H121" i="1"/>
  <c r="G121" i="1"/>
  <c r="H122" i="1"/>
  <c r="G122" i="1"/>
  <c r="H123" i="1"/>
  <c r="G123" i="1"/>
  <c r="G126" i="1"/>
  <c r="G127" i="1"/>
  <c r="G128" i="1"/>
  <c r="G129" i="1"/>
  <c r="H124" i="1"/>
  <c r="G124" i="1"/>
  <c r="G135" i="1"/>
  <c r="H131" i="1"/>
  <c r="G131" i="1"/>
  <c r="H132" i="1"/>
  <c r="G132" i="1"/>
  <c r="H133" i="1"/>
  <c r="G133" i="1"/>
  <c r="G136" i="1"/>
  <c r="G137" i="1"/>
  <c r="G138" i="1"/>
  <c r="G139" i="1"/>
  <c r="H134" i="1"/>
  <c r="G134" i="1"/>
  <c r="G145" i="1"/>
  <c r="H141" i="1"/>
  <c r="G141" i="1"/>
  <c r="H142" i="1"/>
  <c r="G142" i="1"/>
  <c r="H143" i="1"/>
  <c r="G143" i="1"/>
  <c r="G146" i="1"/>
  <c r="G147" i="1"/>
  <c r="G148" i="1"/>
  <c r="G149" i="1"/>
  <c r="F144" i="1"/>
  <c r="H144" i="1"/>
  <c r="G144" i="1"/>
  <c r="G155" i="1"/>
  <c r="H151" i="1"/>
  <c r="G151" i="1"/>
  <c r="H152" i="1"/>
  <c r="G152" i="1"/>
  <c r="H153" i="1"/>
  <c r="G153" i="1"/>
  <c r="G156" i="1"/>
  <c r="G157" i="1"/>
  <c r="G158" i="1"/>
  <c r="G159" i="1"/>
  <c r="F154" i="1"/>
  <c r="H154" i="1"/>
  <c r="G154" i="1"/>
  <c r="G165" i="1"/>
  <c r="H161" i="1"/>
  <c r="G161" i="1"/>
  <c r="H162" i="1"/>
  <c r="G162" i="1"/>
  <c r="H163" i="1"/>
  <c r="G163" i="1"/>
  <c r="G166" i="1"/>
  <c r="G167" i="1"/>
  <c r="G168" i="1"/>
  <c r="G169" i="1"/>
  <c r="F164" i="1"/>
  <c r="H164" i="1"/>
  <c r="G164" i="1"/>
  <c r="E5" i="5"/>
  <c r="I13" i="5" s="1"/>
  <c r="E6" i="5"/>
  <c r="C26" i="1"/>
  <c r="H10" i="5" s="1"/>
  <c r="B81" i="1"/>
  <c r="B91" i="1"/>
  <c r="B101" i="1"/>
  <c r="B111" i="1" s="1"/>
  <c r="B121" i="1" s="1"/>
  <c r="B131" i="1" s="1"/>
  <c r="B141" i="1" s="1"/>
  <c r="B151" i="1" s="1"/>
  <c r="B161" i="1" s="1"/>
  <c r="J66" i="1"/>
  <c r="B48" i="1"/>
  <c r="B49" i="1"/>
  <c r="B50" i="1"/>
  <c r="B51" i="1" s="1"/>
  <c r="B52" i="1" s="1"/>
  <c r="B42" i="1"/>
  <c r="B31" i="1"/>
  <c r="B32" i="1" s="1"/>
  <c r="B33" i="1" s="1"/>
  <c r="B34" i="1" s="1"/>
  <c r="B35" i="1" s="1"/>
  <c r="B21" i="1"/>
  <c r="B22" i="1" s="1"/>
  <c r="B23" i="1" s="1"/>
  <c r="B24" i="1"/>
  <c r="B25" i="1" s="1"/>
  <c r="B11" i="1"/>
  <c r="B12" i="1" s="1"/>
  <c r="B13" i="1" s="1"/>
  <c r="B14" i="1" s="1"/>
  <c r="B15" i="1" s="1"/>
  <c r="B7" i="2"/>
  <c r="B8" i="2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I83" i="1" l="1"/>
  <c r="F94" i="1"/>
  <c r="I94" i="1" s="1"/>
  <c r="F134" i="1"/>
  <c r="I134" i="1" s="1"/>
  <c r="F124" i="1"/>
  <c r="I124" i="1" s="1"/>
  <c r="F84" i="1"/>
  <c r="F104" i="1"/>
  <c r="I104" i="1" s="1"/>
  <c r="I164" i="1"/>
  <c r="I144" i="1"/>
  <c r="I84" i="1"/>
  <c r="I154" i="1"/>
  <c r="I114" i="1"/>
  <c r="H11" i="5"/>
  <c r="F77" i="1"/>
  <c r="I77" i="1" s="1"/>
  <c r="F157" i="1"/>
  <c r="I157" i="1" s="1"/>
  <c r="F97" i="1"/>
  <c r="I97" i="1" s="1"/>
  <c r="F117" i="1"/>
  <c r="I117" i="1" s="1"/>
  <c r="F137" i="1"/>
  <c r="I137" i="1" s="1"/>
  <c r="F87" i="1"/>
  <c r="I87" i="1" s="1"/>
  <c r="F107" i="1"/>
  <c r="I107" i="1" s="1"/>
  <c r="F127" i="1"/>
  <c r="I127" i="1" s="1"/>
  <c r="F147" i="1"/>
  <c r="I147" i="1" s="1"/>
  <c r="F167" i="1"/>
  <c r="I167" i="1" s="1"/>
  <c r="C58" i="1"/>
  <c r="F78" i="1" s="1"/>
  <c r="I78" i="1" s="1"/>
  <c r="C56" i="1"/>
  <c r="C59" i="1"/>
  <c r="F145" i="1"/>
  <c r="I145" i="1" s="1"/>
  <c r="F105" i="1"/>
  <c r="I105" i="1" s="1"/>
  <c r="I10" i="5"/>
  <c r="I11" i="5" s="1"/>
  <c r="F155" i="1"/>
  <c r="I155" i="1" s="1"/>
  <c r="F115" i="1"/>
  <c r="I115" i="1" s="1"/>
  <c r="F135" i="1"/>
  <c r="I135" i="1" s="1"/>
  <c r="F165" i="1"/>
  <c r="I165" i="1" s="1"/>
  <c r="F125" i="1"/>
  <c r="I125" i="1" s="1"/>
  <c r="F85" i="1"/>
  <c r="I85" i="1" s="1"/>
  <c r="F95" i="1"/>
  <c r="I95" i="1" s="1"/>
  <c r="I75" i="1"/>
  <c r="G10" i="5"/>
  <c r="G11" i="5" s="1"/>
  <c r="F81" i="1"/>
  <c r="I81" i="1" s="1"/>
  <c r="F82" i="1"/>
  <c r="I82" i="1" s="1"/>
  <c r="F91" i="1"/>
  <c r="I91" i="1" s="1"/>
  <c r="F92" i="1"/>
  <c r="I92" i="1" s="1"/>
  <c r="F101" i="1"/>
  <c r="I101" i="1" s="1"/>
  <c r="F102" i="1"/>
  <c r="I102" i="1" s="1"/>
  <c r="F111" i="1"/>
  <c r="I111" i="1" s="1"/>
  <c r="F112" i="1"/>
  <c r="I112" i="1" s="1"/>
  <c r="F121" i="1"/>
  <c r="I121" i="1" s="1"/>
  <c r="F122" i="1"/>
  <c r="I122" i="1" s="1"/>
  <c r="F131" i="1"/>
  <c r="I131" i="1" s="1"/>
  <c r="F132" i="1"/>
  <c r="I132" i="1" s="1"/>
  <c r="F141" i="1"/>
  <c r="I141" i="1" s="1"/>
  <c r="F142" i="1"/>
  <c r="I142" i="1" s="1"/>
  <c r="F151" i="1"/>
  <c r="I151" i="1" s="1"/>
  <c r="F152" i="1"/>
  <c r="I152" i="1" s="1"/>
  <c r="F161" i="1"/>
  <c r="I161" i="1" s="1"/>
  <c r="F162" i="1"/>
  <c r="I162" i="1" s="1"/>
  <c r="F71" i="1"/>
  <c r="I71" i="1" s="1"/>
  <c r="F72" i="1"/>
  <c r="I72" i="1" s="1"/>
  <c r="I74" i="1"/>
  <c r="F73" i="1"/>
  <c r="I73" i="1" s="1"/>
  <c r="G13" i="5"/>
  <c r="H66" i="1"/>
  <c r="H13" i="5"/>
  <c r="F163" i="1"/>
  <c r="I163" i="1" s="1"/>
  <c r="F153" i="1"/>
  <c r="I153" i="1" s="1"/>
  <c r="F143" i="1"/>
  <c r="I143" i="1" s="1"/>
  <c r="F133" i="1"/>
  <c r="I133" i="1" s="1"/>
  <c r="F123" i="1"/>
  <c r="I123" i="1" s="1"/>
  <c r="F113" i="1"/>
  <c r="I113" i="1" s="1"/>
  <c r="F103" i="1"/>
  <c r="I103" i="1" s="1"/>
  <c r="F93" i="1"/>
  <c r="I93" i="1" s="1"/>
  <c r="F138" i="1" l="1"/>
  <c r="I138" i="1" s="1"/>
  <c r="F168" i="1"/>
  <c r="I168" i="1" s="1"/>
  <c r="F128" i="1"/>
  <c r="I128" i="1" s="1"/>
  <c r="F88" i="1"/>
  <c r="I88" i="1" s="1"/>
  <c r="F98" i="1"/>
  <c r="I98" i="1" s="1"/>
  <c r="F79" i="1"/>
  <c r="I79" i="1" s="1"/>
  <c r="F99" i="1"/>
  <c r="I99" i="1" s="1"/>
  <c r="F119" i="1"/>
  <c r="I119" i="1" s="1"/>
  <c r="F139" i="1"/>
  <c r="I139" i="1" s="1"/>
  <c r="F159" i="1"/>
  <c r="I159" i="1" s="1"/>
  <c r="F89" i="1"/>
  <c r="I89" i="1" s="1"/>
  <c r="F109" i="1"/>
  <c r="I109" i="1" s="1"/>
  <c r="F129" i="1"/>
  <c r="I129" i="1" s="1"/>
  <c r="F149" i="1"/>
  <c r="I149" i="1" s="1"/>
  <c r="F169" i="1"/>
  <c r="I169" i="1" s="1"/>
  <c r="F76" i="1"/>
  <c r="I76" i="1" s="1"/>
  <c r="F166" i="1"/>
  <c r="I166" i="1" s="1"/>
  <c r="F86" i="1"/>
  <c r="I86" i="1" s="1"/>
  <c r="F106" i="1"/>
  <c r="I106" i="1" s="1"/>
  <c r="F126" i="1"/>
  <c r="I126" i="1" s="1"/>
  <c r="F146" i="1"/>
  <c r="I146" i="1" s="1"/>
  <c r="F96" i="1"/>
  <c r="I96" i="1" s="1"/>
  <c r="F116" i="1"/>
  <c r="I116" i="1" s="1"/>
  <c r="F136" i="1"/>
  <c r="I136" i="1" s="1"/>
  <c r="F156" i="1"/>
  <c r="I156" i="1" s="1"/>
  <c r="F108" i="1"/>
  <c r="I108" i="1" s="1"/>
  <c r="F148" i="1"/>
  <c r="I148" i="1" s="1"/>
  <c r="F118" i="1"/>
  <c r="I118" i="1" s="1"/>
  <c r="F158" i="1"/>
  <c r="I158" i="1" s="1"/>
  <c r="I140" i="1" l="1"/>
  <c r="I130" i="1"/>
  <c r="I100" i="1"/>
  <c r="I80" i="1"/>
  <c r="I90" i="1"/>
  <c r="I110" i="1"/>
  <c r="I150" i="1"/>
  <c r="I170" i="1"/>
  <c r="I160" i="1"/>
  <c r="I120" i="1"/>
  <c r="I172" i="1" l="1"/>
</calcChain>
</file>

<file path=xl/sharedStrings.xml><?xml version="1.0" encoding="utf-8"?>
<sst xmlns="http://schemas.openxmlformats.org/spreadsheetml/2006/main" count="591" uniqueCount="313">
  <si>
    <t>≥ 3,6 по ГСОП</t>
  </si>
  <si>
    <r>
      <t>Коэффициент теплоотдачи наружной поверхности α</t>
    </r>
    <r>
      <rPr>
        <vertAlign val="subscript"/>
        <sz val="10"/>
        <rFont val="Arial Cyr"/>
        <charset val="204"/>
      </rPr>
      <t>н</t>
    </r>
    <r>
      <rPr>
        <sz val="10"/>
        <rFont val="Arial Cyr"/>
        <charset val="204"/>
      </rPr>
      <t>, Вт/(м×</t>
    </r>
    <r>
      <rPr>
        <vertAlign val="superscript"/>
        <sz val="10"/>
        <rFont val="Arial Cyr"/>
        <charset val="204"/>
      </rPr>
      <t>о</t>
    </r>
    <r>
      <rPr>
        <sz val="10"/>
        <rFont val="Arial Cyr"/>
        <charset val="204"/>
      </rPr>
      <t>С)</t>
    </r>
  </si>
  <si>
    <r>
      <t>Коэффициент теплоотдачи внутренней поверхности α</t>
    </r>
    <r>
      <rPr>
        <vertAlign val="subscript"/>
        <sz val="10"/>
        <rFont val="Arial Cyr"/>
        <charset val="204"/>
      </rPr>
      <t>в</t>
    </r>
    <r>
      <rPr>
        <sz val="10"/>
        <rFont val="Arial Cyr"/>
        <charset val="204"/>
      </rPr>
      <t>, Вт/(м×</t>
    </r>
    <r>
      <rPr>
        <vertAlign val="superscript"/>
        <sz val="10"/>
        <rFont val="Arial Cyr"/>
        <charset val="204"/>
      </rPr>
      <t>о</t>
    </r>
    <r>
      <rPr>
        <sz val="10"/>
        <rFont val="Arial Cyr"/>
        <charset val="204"/>
      </rPr>
      <t>С)</t>
    </r>
  </si>
  <si>
    <r>
      <t>Высота здания H</t>
    </r>
    <r>
      <rPr>
        <vertAlign val="subscript"/>
        <sz val="10"/>
        <color indexed="12"/>
        <rFont val="Arial Cyr"/>
        <charset val="204"/>
      </rPr>
      <t xml:space="preserve">зд </t>
    </r>
    <r>
      <rPr>
        <sz val="10"/>
        <color indexed="12"/>
        <rFont val="Arial Cyr"/>
        <charset val="204"/>
      </rPr>
      <t>, м</t>
    </r>
  </si>
  <si>
    <t>нар. ст. 1</t>
  </si>
  <si>
    <t>нар. ст. 2</t>
  </si>
  <si>
    <t>окно 1</t>
  </si>
  <si>
    <t>окно 2</t>
  </si>
  <si>
    <t>-</t>
  </si>
  <si>
    <r>
      <t>∑Q</t>
    </r>
    <r>
      <rPr>
        <vertAlign val="subscript"/>
        <sz val="10"/>
        <color indexed="12"/>
        <rFont val="Arial Cyr"/>
        <charset val="204"/>
      </rPr>
      <t>полн</t>
    </r>
    <r>
      <rPr>
        <sz val="10"/>
        <color indexed="12"/>
        <rFont val="Arial Cyr"/>
        <charset val="204"/>
      </rPr>
      <t>, Вт</t>
    </r>
  </si>
  <si>
    <t>Расчет конденсации влаги на наружных ограждениях</t>
  </si>
  <si>
    <t>Источник: п.2,6* и п. 2.11* СНиП II-3-79*</t>
  </si>
  <si>
    <t>Стены 1-го типа</t>
  </si>
  <si>
    <t>Стены 2-го типа</t>
  </si>
  <si>
    <r>
      <t>t</t>
    </r>
    <r>
      <rPr>
        <vertAlign val="subscript"/>
        <sz val="10"/>
        <color indexed="10"/>
        <rFont val="Arial Cyr"/>
        <charset val="204"/>
      </rPr>
      <t>пов</t>
    </r>
    <r>
      <rPr>
        <sz val="10"/>
        <color indexed="10"/>
        <rFont val="Arial Cyr"/>
        <charset val="204"/>
      </rPr>
      <t>=t</t>
    </r>
    <r>
      <rPr>
        <vertAlign val="subscript"/>
        <sz val="10"/>
        <color indexed="10"/>
        <rFont val="Arial Cyr"/>
        <charset val="204"/>
      </rPr>
      <t>в</t>
    </r>
    <r>
      <rPr>
        <sz val="10"/>
        <color indexed="10"/>
        <rFont val="Arial Cyr"/>
        <charset val="204"/>
      </rPr>
      <t>-n×(t</t>
    </r>
    <r>
      <rPr>
        <vertAlign val="subscript"/>
        <sz val="10"/>
        <color indexed="10"/>
        <rFont val="Arial Cyr"/>
        <charset val="204"/>
      </rPr>
      <t>в</t>
    </r>
    <r>
      <rPr>
        <sz val="10"/>
        <color indexed="10"/>
        <rFont val="Arial Cyr"/>
        <charset val="204"/>
      </rPr>
      <t>-t</t>
    </r>
    <r>
      <rPr>
        <vertAlign val="subscript"/>
        <sz val="10"/>
        <color indexed="10"/>
        <rFont val="Arial Cyr"/>
        <charset val="204"/>
      </rPr>
      <t>н</t>
    </r>
    <r>
      <rPr>
        <sz val="10"/>
        <color indexed="10"/>
        <rFont val="Arial Cyr"/>
        <charset val="204"/>
      </rPr>
      <t>)/(R</t>
    </r>
    <r>
      <rPr>
        <vertAlign val="subscript"/>
        <sz val="10"/>
        <color indexed="10"/>
        <rFont val="Arial Cyr"/>
        <charset val="204"/>
      </rPr>
      <t>о</t>
    </r>
    <r>
      <rPr>
        <sz val="10"/>
        <color indexed="10"/>
        <rFont val="Arial Cyr"/>
        <charset val="204"/>
      </rPr>
      <t>×</t>
    </r>
    <r>
      <rPr>
        <sz val="10"/>
        <color indexed="10"/>
        <rFont val="Arial"/>
        <family val="2"/>
        <charset val="204"/>
      </rPr>
      <t>α</t>
    </r>
    <r>
      <rPr>
        <vertAlign val="subscript"/>
        <sz val="10"/>
        <color indexed="10"/>
        <rFont val="Arial"/>
        <family val="2"/>
        <charset val="204"/>
      </rPr>
      <t>в</t>
    </r>
    <r>
      <rPr>
        <sz val="10"/>
        <color indexed="10"/>
        <rFont val="Arial"/>
        <family val="2"/>
        <charset val="204"/>
      </rPr>
      <t>)</t>
    </r>
  </si>
  <si>
    <t>Потолок</t>
  </si>
  <si>
    <t>Наименование ограждения</t>
  </si>
  <si>
    <r>
      <t>Сопротивление теплопередаче ограждения R</t>
    </r>
    <r>
      <rPr>
        <vertAlign val="subscript"/>
        <sz val="10"/>
        <rFont val="Arial Cyr"/>
        <charset val="204"/>
      </rPr>
      <t>о</t>
    </r>
    <r>
      <rPr>
        <sz val="10"/>
        <rFont val="Arial Cyr"/>
        <charset val="204"/>
      </rPr>
      <t>, м</t>
    </r>
    <r>
      <rPr>
        <vertAlign val="superscript"/>
        <sz val="10"/>
        <rFont val="Arial Cyr"/>
        <charset val="204"/>
      </rPr>
      <t>2 о</t>
    </r>
    <r>
      <rPr>
        <sz val="10"/>
        <rFont val="Arial Cyr"/>
        <charset val="204"/>
      </rPr>
      <t xml:space="preserve">С/Вт </t>
    </r>
  </si>
  <si>
    <r>
      <t>Температура внутренней поверхности t</t>
    </r>
    <r>
      <rPr>
        <vertAlign val="subscript"/>
        <sz val="10"/>
        <rFont val="Arial Cyr"/>
        <charset val="204"/>
      </rPr>
      <t>пов</t>
    </r>
    <r>
      <rPr>
        <sz val="10"/>
        <rFont val="Arial Cyr"/>
        <charset val="204"/>
      </rPr>
      <t xml:space="preserve">, </t>
    </r>
    <r>
      <rPr>
        <vertAlign val="superscript"/>
        <sz val="10"/>
        <rFont val="Arial Cyr"/>
        <charset val="204"/>
      </rPr>
      <t>о</t>
    </r>
    <r>
      <rPr>
        <sz val="10"/>
        <rFont val="Arial Cyr"/>
        <charset val="204"/>
      </rPr>
      <t xml:space="preserve">С </t>
    </r>
  </si>
  <si>
    <r>
      <t>Внутренняя температура t</t>
    </r>
    <r>
      <rPr>
        <vertAlign val="subscript"/>
        <sz val="10"/>
        <rFont val="Arial Cyr"/>
        <charset val="204"/>
      </rPr>
      <t>в</t>
    </r>
    <r>
      <rPr>
        <sz val="10"/>
        <rFont val="Arial Cyr"/>
        <charset val="204"/>
      </rPr>
      <t xml:space="preserve">, </t>
    </r>
    <r>
      <rPr>
        <vertAlign val="superscript"/>
        <sz val="10"/>
        <rFont val="Arial Cyr"/>
        <charset val="204"/>
      </rPr>
      <t>о</t>
    </r>
    <r>
      <rPr>
        <sz val="10"/>
        <rFont val="Arial Cyr"/>
        <charset val="204"/>
      </rPr>
      <t>С</t>
    </r>
  </si>
  <si>
    <r>
      <t>Наружная температура t</t>
    </r>
    <r>
      <rPr>
        <vertAlign val="subscript"/>
        <sz val="10"/>
        <rFont val="Arial Cyr"/>
        <charset val="204"/>
      </rPr>
      <t>н</t>
    </r>
    <r>
      <rPr>
        <sz val="10"/>
        <rFont val="Arial Cyr"/>
        <charset val="204"/>
      </rPr>
      <t xml:space="preserve">, </t>
    </r>
    <r>
      <rPr>
        <vertAlign val="superscript"/>
        <sz val="10"/>
        <rFont val="Arial Cyr"/>
        <charset val="204"/>
      </rPr>
      <t>о</t>
    </r>
    <r>
      <rPr>
        <sz val="10"/>
        <rFont val="Arial Cyr"/>
        <charset val="204"/>
      </rPr>
      <t>С</t>
    </r>
  </si>
  <si>
    <r>
      <t xml:space="preserve">Относительная влажность </t>
    </r>
    <r>
      <rPr>
        <sz val="10"/>
        <rFont val="Arial"/>
        <family val="2"/>
        <charset val="204"/>
      </rPr>
      <t>φ</t>
    </r>
    <r>
      <rPr>
        <sz val="10"/>
        <rFont val="Arial Cyr"/>
        <charset val="204"/>
      </rPr>
      <t>, %</t>
    </r>
  </si>
  <si>
    <t>№ слоя</t>
  </si>
  <si>
    <t>R=</t>
  </si>
  <si>
    <r>
      <t>м</t>
    </r>
    <r>
      <rPr>
        <vertAlign val="superscript"/>
        <sz val="10"/>
        <rFont val="Arial Cyr"/>
        <charset val="204"/>
      </rPr>
      <t>2</t>
    </r>
    <r>
      <rPr>
        <sz val="10"/>
        <rFont val="Arial Cyr"/>
        <charset val="204"/>
      </rPr>
      <t xml:space="preserve"> </t>
    </r>
    <r>
      <rPr>
        <vertAlign val="superscript"/>
        <sz val="10"/>
        <rFont val="Arial Cyr"/>
        <charset val="204"/>
      </rPr>
      <t>о</t>
    </r>
    <r>
      <rPr>
        <sz val="10"/>
        <rFont val="Arial Cyr"/>
        <charset val="204"/>
      </rPr>
      <t>С/Вт</t>
    </r>
  </si>
  <si>
    <t>№ зоны</t>
  </si>
  <si>
    <t>Двойное остекление в спаренных переплетах</t>
  </si>
  <si>
    <t>Двойное остекление в раздельных переплетах</t>
  </si>
  <si>
    <t>Блоки стеклянные пустотные 194х194х98</t>
  </si>
  <si>
    <t>Тройное ост-ние в раздельноспаренных переплетах</t>
  </si>
  <si>
    <t>Однокамерный стеклопакет</t>
  </si>
  <si>
    <t>Два однокам. стеклопакета в раздельн. переплетах</t>
  </si>
  <si>
    <t>Характеристика ограждения</t>
  </si>
  <si>
    <t>наименов.</t>
  </si>
  <si>
    <t>R,</t>
  </si>
  <si>
    <t>С</t>
  </si>
  <si>
    <t>СВ</t>
  </si>
  <si>
    <t>В</t>
  </si>
  <si>
    <t>ЮВ</t>
  </si>
  <si>
    <t>Ю</t>
  </si>
  <si>
    <t>ЮЗ</t>
  </si>
  <si>
    <t>З</t>
  </si>
  <si>
    <t>СЗ</t>
  </si>
  <si>
    <t>нар. дв.</t>
  </si>
  <si>
    <t>Материал</t>
  </si>
  <si>
    <t>потолок</t>
  </si>
  <si>
    <t>Одинарные двери без тамбура</t>
  </si>
  <si>
    <t>Тройные двери с 2 тамбурами</t>
  </si>
  <si>
    <t>Двойные двери с тамбуром</t>
  </si>
  <si>
    <t>Двойные двери без тамбура</t>
  </si>
  <si>
    <t>пол 1</t>
  </si>
  <si>
    <t>пол 2</t>
  </si>
  <si>
    <t>пол 3</t>
  </si>
  <si>
    <t>пол 4</t>
  </si>
  <si>
    <r>
      <t>Расчет теплопотерь помещений    Q = (t</t>
    </r>
    <r>
      <rPr>
        <vertAlign val="subscript"/>
        <sz val="10"/>
        <color indexed="10"/>
        <rFont val="Arial Cyr"/>
        <charset val="204"/>
      </rPr>
      <t>в</t>
    </r>
    <r>
      <rPr>
        <sz val="10"/>
        <color indexed="10"/>
        <rFont val="Arial Cyr"/>
        <charset val="204"/>
      </rPr>
      <t>-t</t>
    </r>
    <r>
      <rPr>
        <vertAlign val="subscript"/>
        <sz val="10"/>
        <color indexed="10"/>
        <rFont val="Arial Cyr"/>
        <charset val="204"/>
      </rPr>
      <t>н</t>
    </r>
    <r>
      <rPr>
        <sz val="10"/>
        <color indexed="10"/>
        <rFont val="Arial Cyr"/>
        <charset val="204"/>
      </rPr>
      <t>)</t>
    </r>
    <r>
      <rPr>
        <sz val="10"/>
        <color indexed="10"/>
        <rFont val="Arial"/>
        <family val="2"/>
        <charset val="204"/>
      </rPr>
      <t>·</t>
    </r>
    <r>
      <rPr>
        <sz val="10"/>
        <color indexed="10"/>
        <rFont val="Arial Cyr"/>
        <charset val="204"/>
      </rPr>
      <t>(1+</t>
    </r>
    <r>
      <rPr>
        <sz val="10"/>
        <color indexed="10"/>
        <rFont val="Arial"/>
        <family val="2"/>
        <charset val="204"/>
      </rPr>
      <t>∑β</t>
    </r>
    <r>
      <rPr>
        <sz val="10"/>
        <color indexed="10"/>
        <rFont val="Arial Cyr"/>
        <charset val="204"/>
      </rPr>
      <t>)·n·A / R , Вт</t>
    </r>
  </si>
  <si>
    <r>
      <t>(t</t>
    </r>
    <r>
      <rPr>
        <vertAlign val="subscript"/>
        <sz val="10"/>
        <color indexed="12"/>
        <rFont val="Arial Cyr"/>
        <charset val="204"/>
      </rPr>
      <t>в</t>
    </r>
    <r>
      <rPr>
        <sz val="10"/>
        <color indexed="12"/>
        <rFont val="Arial Cyr"/>
        <charset val="204"/>
      </rPr>
      <t>-t</t>
    </r>
    <r>
      <rPr>
        <vertAlign val="subscript"/>
        <sz val="10"/>
        <color indexed="12"/>
        <rFont val="Arial Cyr"/>
        <charset val="204"/>
      </rPr>
      <t>н</t>
    </r>
    <r>
      <rPr>
        <sz val="10"/>
        <color indexed="12"/>
        <rFont val="Arial Cyr"/>
        <charset val="204"/>
      </rPr>
      <t>)·n,</t>
    </r>
  </si>
  <si>
    <t>∑Q, Вт</t>
  </si>
  <si>
    <r>
      <t>м</t>
    </r>
    <r>
      <rPr>
        <vertAlign val="superscript"/>
        <sz val="10"/>
        <color indexed="12"/>
        <rFont val="Arial Cyr"/>
        <charset val="204"/>
      </rPr>
      <t>2</t>
    </r>
    <r>
      <rPr>
        <sz val="10"/>
        <color indexed="12"/>
        <rFont val="Arial Cyr"/>
        <charset val="204"/>
      </rPr>
      <t xml:space="preserve"> </t>
    </r>
    <r>
      <rPr>
        <vertAlign val="superscript"/>
        <sz val="10"/>
        <color indexed="12"/>
        <rFont val="Arial Cyr"/>
        <charset val="204"/>
      </rPr>
      <t>о</t>
    </r>
    <r>
      <rPr>
        <sz val="10"/>
        <color indexed="12"/>
        <rFont val="Arial Cyr"/>
        <charset val="204"/>
      </rPr>
      <t>С/Вт</t>
    </r>
  </si>
  <si>
    <r>
      <t>о</t>
    </r>
    <r>
      <rPr>
        <sz val="10"/>
        <color indexed="12"/>
        <rFont val="Arial Cyr"/>
        <charset val="204"/>
      </rPr>
      <t>С</t>
    </r>
  </si>
  <si>
    <t>Расчет потерь теплоты через ограждающие конструкции помещения</t>
  </si>
  <si>
    <t>Источник: СНиП 2.04.05-91* приложение № 9</t>
  </si>
  <si>
    <t>на ориентацию</t>
  </si>
  <si>
    <t>ориентация</t>
  </si>
  <si>
    <t>Наружные ворота без тамбура</t>
  </si>
  <si>
    <t>Наружные ворота с тамбуром</t>
  </si>
  <si>
    <t>Табл. 2 Добавка на двери β</t>
  </si>
  <si>
    <t>Добавка</t>
  </si>
  <si>
    <t>Ориентация</t>
  </si>
  <si>
    <t>№ пом.</t>
  </si>
  <si>
    <r>
      <t>Табл. 1 Сопротивление теплопередаче окон R, м</t>
    </r>
    <r>
      <rPr>
        <vertAlign val="superscript"/>
        <sz val="10"/>
        <color indexed="10"/>
        <rFont val="Times New Roman"/>
        <family val="1"/>
        <charset val="204"/>
      </rPr>
      <t>2 о</t>
    </r>
    <r>
      <rPr>
        <sz val="10"/>
        <color indexed="10"/>
        <rFont val="Times New Roman"/>
        <family val="1"/>
        <charset val="204"/>
      </rPr>
      <t>С/Вт</t>
    </r>
  </si>
  <si>
    <t xml:space="preserve">Табл. 3 Добавки </t>
  </si>
  <si>
    <r>
      <t>S, м</t>
    </r>
    <r>
      <rPr>
        <vertAlign val="superscript"/>
        <sz val="10"/>
        <color indexed="12"/>
        <rFont val="Arial Cyr"/>
        <charset val="204"/>
      </rPr>
      <t>2</t>
    </r>
  </si>
  <si>
    <r>
      <t>R, м</t>
    </r>
    <r>
      <rPr>
        <vertAlign val="superscript"/>
        <sz val="10"/>
        <rFont val="Arial Cyr"/>
        <charset val="204"/>
      </rPr>
      <t>2 о</t>
    </r>
    <r>
      <rPr>
        <sz val="10"/>
        <rFont val="Arial Cyr"/>
        <charset val="204"/>
      </rPr>
      <t>С/Вт</t>
    </r>
  </si>
  <si>
    <t>Тип дверей/ворот</t>
  </si>
  <si>
    <r>
      <t>Внутренняя температура t</t>
    </r>
    <r>
      <rPr>
        <vertAlign val="subscript"/>
        <sz val="10"/>
        <color indexed="12"/>
        <rFont val="Arial Cyr"/>
        <charset val="204"/>
      </rPr>
      <t>в</t>
    </r>
    <r>
      <rPr>
        <sz val="10"/>
        <color indexed="12"/>
        <rFont val="Arial Cyr"/>
        <charset val="204"/>
      </rPr>
      <t xml:space="preserve">, </t>
    </r>
    <r>
      <rPr>
        <vertAlign val="superscript"/>
        <sz val="10"/>
        <color indexed="12"/>
        <rFont val="Arial Cyr"/>
        <charset val="204"/>
      </rPr>
      <t>о</t>
    </r>
    <r>
      <rPr>
        <sz val="10"/>
        <color indexed="12"/>
        <rFont val="Arial Cyr"/>
        <charset val="204"/>
      </rPr>
      <t>С</t>
    </r>
  </si>
  <si>
    <r>
      <t>Наружная температура t</t>
    </r>
    <r>
      <rPr>
        <vertAlign val="subscript"/>
        <sz val="10"/>
        <color indexed="12"/>
        <rFont val="Arial Cyr"/>
        <charset val="204"/>
      </rPr>
      <t>н</t>
    </r>
    <r>
      <rPr>
        <sz val="10"/>
        <color indexed="12"/>
        <rFont val="Arial Cyr"/>
        <charset val="204"/>
      </rPr>
      <t xml:space="preserve">, </t>
    </r>
    <r>
      <rPr>
        <vertAlign val="superscript"/>
        <sz val="10"/>
        <color indexed="12"/>
        <rFont val="Arial Cyr"/>
        <charset val="204"/>
      </rPr>
      <t>о</t>
    </r>
    <r>
      <rPr>
        <sz val="10"/>
        <color indexed="12"/>
        <rFont val="Arial Cyr"/>
        <charset val="204"/>
      </rPr>
      <t>С</t>
    </r>
  </si>
  <si>
    <t>№ п/п</t>
  </si>
  <si>
    <t>Зона влажности - сухая, режим помещения - нормальный, параметры А</t>
  </si>
  <si>
    <t>Коэффициент теплопроводности  λ , Вт/(м ×°С)</t>
  </si>
  <si>
    <t xml:space="preserve">Железобетон </t>
  </si>
  <si>
    <t xml:space="preserve">Бетон на гравии или щебне из природного камня </t>
  </si>
  <si>
    <t>Известково-цементно-песчаный раствор</t>
  </si>
  <si>
    <t>Цементно-песчаный раствор</t>
  </si>
  <si>
    <t>Известково-песчаный раствор</t>
  </si>
  <si>
    <t>Гипсоперлитовый раствор</t>
  </si>
  <si>
    <t>Листы гипсовые обшивочные (сухая штукатурка)</t>
  </si>
  <si>
    <t>Кладка из кирпича глиняного обыкновенного на цементнопесчаном растворе</t>
  </si>
  <si>
    <t>Кладка из кирпича глиняного ного обыкновенного на цементношлаковом растворе</t>
  </si>
  <si>
    <t>Кладка из кирпича глиняного обыкновенного на цементноперлитовом растворе</t>
  </si>
  <si>
    <t>Кладка из кирпича силикатного на цементнопесчаном растворе</t>
  </si>
  <si>
    <t>Кладка из кирпича шлакового на цементнопесчаном растворе</t>
  </si>
  <si>
    <t>Кладка из кирпича силикатного 11-пустотного на цементно-песчаном растворе</t>
  </si>
  <si>
    <t>Кладка из кирпича силикатного 14-пустотного на цементно-песчаном растворе</t>
  </si>
  <si>
    <t>Гранит, гнейс и базальт</t>
  </si>
  <si>
    <t>Мрамор</t>
  </si>
  <si>
    <t>Сосна и ель поперек волокон</t>
  </si>
  <si>
    <t>Сосна и ель вдоль волокон</t>
  </si>
  <si>
    <t>Дуб поперек волокон</t>
  </si>
  <si>
    <t>Дуб вдоль волокон</t>
  </si>
  <si>
    <t>Фанера клееная</t>
  </si>
  <si>
    <t>Картон облицовочный</t>
  </si>
  <si>
    <t>Картон строительный многослойный</t>
  </si>
  <si>
    <t>Пакля</t>
  </si>
  <si>
    <t>Плиты из стеклянного штапельного волокна на синтетическом связующем</t>
  </si>
  <si>
    <t>Маты и полосы из стеклянного волокна прошивные</t>
  </si>
  <si>
    <t>Рубероид, пергамин, толь</t>
  </si>
  <si>
    <t>Сталь стержневая арматурная</t>
  </si>
  <si>
    <t>Алюминий</t>
  </si>
  <si>
    <t>Медь</t>
  </si>
  <si>
    <t>Стекло оконное</t>
  </si>
  <si>
    <t>Чугун</t>
  </si>
  <si>
    <t>Пенофол</t>
  </si>
  <si>
    <r>
      <t>Туфобетон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</si>
  <si>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Туфобетон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</si>
  <si>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Туфобетон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</si>
  <si>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Туфобетон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</si>
  <si>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Пемзобетон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</si>
  <si>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Пемзобетон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</si>
  <si>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Пемзобетон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</si>
  <si>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Пемзобетон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</si>
  <si>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Пемзобетон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</si>
  <si>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вулканическом шлаке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</si>
  <si>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вулканическом шлаке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</si>
  <si>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вулканическом шлаке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</si>
  <si>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вулканическом шлаке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</si>
  <si>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вулканическом шлаке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</si>
  <si>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</si>
  <si>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</si>
  <si>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</si>
  <si>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</si>
  <si>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</si>
  <si>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</si>
  <si>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</si>
  <si>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керамзитовом песке (500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</si>
  <si>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кварцевом песке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</si>
  <si>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кварцевом песке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</si>
  <si>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кварцевом песке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</si>
  <si>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перлитовом песке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</si>
  <si>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Керамзитобетон на перлитовом песке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</si>
  <si>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Шунгизитобетон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</si>
  <si>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Шунгизитобетон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</si>
  <si>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Шунгизитобетон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</si>
  <si>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Перлитобетон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</si>
  <si>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Перлитобетон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</si>
  <si>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Перлитобетон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</si>
  <si>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Перлитобетон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</si>
  <si>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Шлакопемзобетон 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</si>
  <si>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Шлакопемзобетон 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</si>
  <si>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Шлакопемзобетон 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</si>
  <si>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Шлакопемзобетон 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</si>
  <si>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Шлакопемзобетон 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</si>
  <si>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Шлакопемзопенобетон 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</si>
  <si>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Шлакопемзопенобетон 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</si>
  <si>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Шлакопемзопенобетон 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</si>
  <si>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Шлакопемзопенобетон 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</si>
  <si>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Шлакопемзопенобетон 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</si>
  <si>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доменных шлаках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</si>
  <si>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доменных шлаках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</si>
  <si>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доменных шлаках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</si>
  <si>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доменных шлаках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</si>
  <si>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Аглопоритобетон на топливных шлаках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</si>
  <si>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Аглопоритобетон на топливных шлаках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</si>
  <si>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Аглопоритобетон на топливных шлаках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</si>
  <si>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Аглопоритобетон на топливных шлаках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</si>
  <si>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Аглопоритобетон на топливных шлаках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</si>
  <si>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зольном гравии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</si>
  <si>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зольном гравии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</si>
  <si>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Бетон на зольном гравии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</si>
  <si>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Вермикулитобетон 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</si>
  <si>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Вермикулитобетон 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</si>
  <si>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Вермикулитобетон 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</si>
  <si>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Вермикулитобетон 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</si>
  <si>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пенобетон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</si>
  <si>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пенобетон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</si>
  <si>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пенобетон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</si>
  <si>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пенобетон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</si>
  <si>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пенобетон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</si>
  <si>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пеносиликат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</si>
  <si>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пеносиликат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</si>
  <si>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пеносиликат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</si>
  <si>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пеносиликат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</si>
  <si>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пеносиликат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</si>
  <si>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пено-золобетон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</si>
  <si>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пено-золобетон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</si>
  <si>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Газо- и пено-золобетон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</si>
  <si>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Цементношлаковый раствор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</si>
  <si>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Цементношлаковый  раствор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</si>
  <si>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Цементно-перлитовый раствор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</si>
  <si>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Цементно-перлитовый раствор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</si>
  <si>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Поризованный гипсоперлитовый раствор (500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</si>
  <si>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Поризованный гипсоперлитовый раствор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</si>
  <si>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из гипса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</si>
  <si>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из гипса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</si>
  <si>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Кладка из кирпича трепельного на цементнопесчаном растворе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</si>
  <si>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Кладка из кирпича трепельного на цементнопесчаном растворе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</si>
  <si>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Кладка из кирпича керамического плотностью 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на цементнопесчаном растворе</t>
    </r>
  </si>
  <si>
    <r>
      <t>Кладка из кирпича керамического пустотного плотностью 1300 кг/м</t>
    </r>
    <r>
      <rPr>
        <vertAlign val="super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на цементнопесчаном растворе</t>
    </r>
  </si>
  <si>
    <r>
      <t>Кладка из кирпича керамического пустотного плотностью 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на цементнопесчаном растворе</t>
    </r>
  </si>
  <si>
    <r>
      <t>Известняк (2000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</si>
  <si>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Известняк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</si>
  <si>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Известняк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</si>
  <si>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Известняк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</si>
  <si>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 (2000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</si>
  <si>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</si>
  <si>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</si>
  <si>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</si>
  <si>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</si>
  <si>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Туф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</si>
  <si>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ДВП и ДСП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</si>
  <si>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ДВП и ДСП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</si>
  <si>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ДВП и ДСП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</si>
  <si>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ДВП и ДСП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</si>
  <si>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ДВП и ДСП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</si>
  <si>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фибролитовые и арболит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</si>
  <si>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фибролитовые и арболит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</si>
  <si>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фибролитовые и арболит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</si>
  <si>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фибролитовые и арболит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</si>
  <si>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камышитовые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</si>
  <si>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камышитовые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</si>
  <si>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торфяные теплоизоляционные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</si>
  <si>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торфяные теплоизоляционные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</si>
  <si>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Маты минераловатные прошивные на синтетическом связующем (125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</si>
  <si>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Маты минераловатные прошивные на синтетическом связующем (75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</si>
  <si>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Маты минераловатные прошивные на синтетическом связующем (50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</si>
  <si>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минераловатные на синтетическом и битумном связующих (350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</si>
  <si>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минераловатные на синтетическом и битумном связующих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</si>
  <si>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минераловатные на синтетическом и битумном связующих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</si>
  <si>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минераловатные на синтетическом и битумном связующих (100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</si>
  <si>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минераловатные на синтетическом и битумном связующих (50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</si>
  <si>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минераловатные на органофосфатном связующем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</si>
  <si>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полужесткие минераловатные на крахмальном связующем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</si>
  <si>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Плиты полужесткие минераловатные на крахмальном связующем (125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</si>
  <si>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Пенополистирол (150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</si>
  <si>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Пенополистирол (100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</si>
  <si>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Пенополистирол (40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</si>
  <si>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Пенопласт (125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</si>
  <si>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Пенопласт (100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</si>
  <si>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Пенополиуретан (80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</si>
  <si>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Пенополиуретан (60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</si>
  <si>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Пенополиуретан (40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</si>
  <si>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Пенопласт резольноформальдегидный (100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</si>
  <si>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Пенопласт резольноформальдегидный (75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</si>
  <si>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Пенопласт резольноформальдегидный (50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</si>
  <si>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Пенопласт резольноформальдегидный (40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</si>
  <si>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Перлитопластбетон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</si>
  <si>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Перлитопластбетон (100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</si>
  <si>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Перлитофосфогелевые изделия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</si>
  <si>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Перлитофосфогелевые изделия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</si>
  <si>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керамзитовый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</si>
  <si>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керамзитовый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</si>
  <si>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керамзитовый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</si>
  <si>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керамзитовый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</si>
  <si>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керамзитовый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</si>
  <si>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шунгизитовый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</si>
  <si>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шунгизитовый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</si>
  <si>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Гравий шунгизитовый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</si>
  <si>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Щебень из доменного шлака и аглопорита (800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</si>
  <si>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Щебень из доменного шлака и аглопорита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</si>
  <si>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Щебень из доменного шлака и аглопорита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</si>
  <si>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Щебень и песок из перлита вспученного (600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</si>
  <si>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Щебень и песок из перлита вспученного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</si>
  <si>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Щебень и песок из перлита вспученного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</si>
  <si>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Вермикулит вспученный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</si>
  <si>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Вермикулит вспученный (100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</si>
  <si>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Песок для строительных работ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</si>
  <si>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Пено- или газостекло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</si>
  <si>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Пено- или газостекло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</si>
  <si>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Пено- или газостекло (200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</si>
  <si>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Листы асбестоцементные плоские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</si>
  <si>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Листы асбестоцементные плоские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</si>
  <si>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Битум нефтяной строительный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</si>
  <si>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Битум нефтяной строительный (1200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</si>
  <si>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Битум нефтяной строительный (1000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</si>
  <si>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Асфальтобетон (2100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</si>
  <si>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Изделия из вспученного перлита на битумном связующем (400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</si>
  <si>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Изделия из вспученного перлита на битумном связующем (300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</si>
  <si>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Линолеум поливинилхлоридный многослойный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</si>
  <si>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Линолеум поливинилхлоридный  многослойный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</si>
  <si>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Линолеум поливинилхлоридный на тканевой подоснове (1800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</si>
  <si>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Линолеум поливинилхлоридный на тканевой подоснове (1600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</si>
  <si>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r>
      <t>Линолеум поливинилхлоридный на тканевой подоснове (1400 кг/м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</si>
  <si>
    <t>Теплотехнические показатели строительных материалов по СНиП II-3-79*</t>
  </si>
  <si>
    <t>Одинарное остекление</t>
  </si>
  <si>
    <t>Толщина воздушной прослойки, мм</t>
  </si>
  <si>
    <t>200-300</t>
  </si>
  <si>
    <r>
      <t>Табл.4 Термическое сопротивление замкнутой воздушной прослойки R</t>
    </r>
    <r>
      <rPr>
        <vertAlign val="subscript"/>
        <sz val="10"/>
        <color indexed="10"/>
        <rFont val="Times New Roman"/>
        <family val="1"/>
        <charset val="204"/>
      </rPr>
      <t>в.п</t>
    </r>
    <r>
      <rPr>
        <sz val="10"/>
        <color indexed="10"/>
        <rFont val="Times New Roman"/>
        <family val="1"/>
        <charset val="204"/>
      </rPr>
      <t>, м</t>
    </r>
    <r>
      <rPr>
        <vertAlign val="superscript"/>
        <sz val="10"/>
        <color indexed="10"/>
        <rFont val="Times New Roman"/>
        <family val="1"/>
        <charset val="204"/>
      </rPr>
      <t>2</t>
    </r>
    <r>
      <rPr>
        <sz val="10"/>
        <color indexed="10"/>
        <rFont val="Times New Roman"/>
        <family val="1"/>
        <charset val="204"/>
      </rPr>
      <t xml:space="preserve"> × °С/Вт</t>
    </r>
  </si>
  <si>
    <r>
      <t>R</t>
    </r>
    <r>
      <rPr>
        <vertAlign val="subscript"/>
        <sz val="11"/>
        <rFont val="Times New Roman"/>
        <family val="1"/>
        <charset val="204"/>
      </rPr>
      <t>в.п</t>
    </r>
  </si>
  <si>
    <r>
      <t>При оклейке поверхности прослойки фольгой R</t>
    </r>
    <r>
      <rPr>
        <vertAlign val="subscript"/>
        <sz val="10"/>
        <color indexed="10"/>
        <rFont val="Times New Roman"/>
        <family val="1"/>
        <charset val="204"/>
      </rPr>
      <t>в.п.</t>
    </r>
    <r>
      <rPr>
        <sz val="10"/>
        <color indexed="10"/>
        <rFont val="Times New Roman"/>
        <family val="1"/>
        <charset val="204"/>
      </rPr>
      <t xml:space="preserve">  следует увеличивать в 2 раза.</t>
    </r>
  </si>
  <si>
    <t xml:space="preserve"> Толщина, мм</t>
  </si>
  <si>
    <t>Наименование материала</t>
  </si>
  <si>
    <t>Воздушная прослойка</t>
  </si>
  <si>
    <t xml:space="preserve"> </t>
  </si>
  <si>
    <r>
      <t xml:space="preserve">Сопротивление теплопередаче </t>
    </r>
    <r>
      <rPr>
        <sz val="10"/>
        <color indexed="10"/>
        <rFont val="Arial Cyr"/>
        <charset val="204"/>
      </rPr>
      <t>стены</t>
    </r>
    <r>
      <rPr>
        <sz val="10"/>
        <color indexed="12"/>
        <rFont val="Arial Cyr"/>
        <charset val="204"/>
      </rPr>
      <t xml:space="preserve"> первого типа R, м</t>
    </r>
    <r>
      <rPr>
        <vertAlign val="superscript"/>
        <sz val="10"/>
        <color indexed="12"/>
        <rFont val="Arial Cyr"/>
        <charset val="204"/>
      </rPr>
      <t>2 о</t>
    </r>
    <r>
      <rPr>
        <sz val="10"/>
        <color indexed="12"/>
        <rFont val="Arial Cyr"/>
        <charset val="204"/>
      </rPr>
      <t>С/Вт</t>
    </r>
  </si>
  <si>
    <r>
      <t xml:space="preserve">Сопротивление теплопередаче </t>
    </r>
    <r>
      <rPr>
        <sz val="10"/>
        <color indexed="10"/>
        <rFont val="Arial Cyr"/>
        <charset val="204"/>
      </rPr>
      <t>стены</t>
    </r>
    <r>
      <rPr>
        <sz val="10"/>
        <color indexed="12"/>
        <rFont val="Arial Cyr"/>
        <charset val="204"/>
      </rPr>
      <t xml:space="preserve"> второго типа R, м</t>
    </r>
    <r>
      <rPr>
        <vertAlign val="superscript"/>
        <sz val="10"/>
        <color indexed="12"/>
        <rFont val="Arial Cyr"/>
        <charset val="204"/>
      </rPr>
      <t>2 о</t>
    </r>
    <r>
      <rPr>
        <sz val="10"/>
        <color indexed="12"/>
        <rFont val="Arial Cyr"/>
        <charset val="204"/>
      </rPr>
      <t>С/Вт</t>
    </r>
  </si>
  <si>
    <r>
      <t xml:space="preserve">Сопротивление теплопередаче </t>
    </r>
    <r>
      <rPr>
        <sz val="10"/>
        <color indexed="10"/>
        <rFont val="Arial Cyr"/>
        <charset val="204"/>
      </rPr>
      <t>потолка</t>
    </r>
    <r>
      <rPr>
        <sz val="10"/>
        <color indexed="12"/>
        <rFont val="Arial Cyr"/>
        <charset val="204"/>
      </rPr>
      <t xml:space="preserve"> R, м</t>
    </r>
    <r>
      <rPr>
        <vertAlign val="superscript"/>
        <sz val="10"/>
        <color indexed="12"/>
        <rFont val="Arial Cyr"/>
        <charset val="204"/>
      </rPr>
      <t>2 о</t>
    </r>
    <r>
      <rPr>
        <sz val="10"/>
        <color indexed="12"/>
        <rFont val="Arial Cyr"/>
        <charset val="204"/>
      </rPr>
      <t>С/Вт</t>
    </r>
  </si>
  <si>
    <r>
      <t xml:space="preserve">Сопротивление теплопередаче </t>
    </r>
    <r>
      <rPr>
        <sz val="10"/>
        <color indexed="10"/>
        <rFont val="Arial Cyr"/>
        <charset val="204"/>
      </rPr>
      <t>дверей/ворот</t>
    </r>
    <r>
      <rPr>
        <sz val="10"/>
        <color indexed="12"/>
        <rFont val="Arial Cyr"/>
        <charset val="204"/>
      </rPr>
      <t xml:space="preserve"> R, м</t>
    </r>
    <r>
      <rPr>
        <vertAlign val="superscript"/>
        <sz val="10"/>
        <color indexed="12"/>
        <rFont val="Arial Cyr"/>
        <charset val="204"/>
      </rPr>
      <t>2 о</t>
    </r>
    <r>
      <rPr>
        <sz val="10"/>
        <color indexed="12"/>
        <rFont val="Arial Cyr"/>
        <charset val="204"/>
      </rPr>
      <t>С/Вт</t>
    </r>
  </si>
  <si>
    <r>
      <t xml:space="preserve">Сопротивление теплопередаче </t>
    </r>
    <r>
      <rPr>
        <sz val="10"/>
        <color indexed="10"/>
        <rFont val="Arial Cyr"/>
        <charset val="204"/>
      </rPr>
      <t>полов</t>
    </r>
    <r>
      <rPr>
        <sz val="10"/>
        <color indexed="12"/>
        <rFont val="Arial Cyr"/>
        <charset val="204"/>
      </rPr>
      <t xml:space="preserve"> по зонам шириной 2 м </t>
    </r>
  </si>
  <si>
    <r>
      <t>Оконные</t>
    </r>
    <r>
      <rPr>
        <sz val="10"/>
        <color indexed="12"/>
        <rFont val="Arial Cyr"/>
        <charset val="204"/>
      </rPr>
      <t xml:space="preserve"> переплеты 1-го типа</t>
    </r>
  </si>
  <si>
    <r>
      <t>Оконные</t>
    </r>
    <r>
      <rPr>
        <sz val="10"/>
        <color indexed="12"/>
        <rFont val="Arial Cyr"/>
        <charset val="204"/>
      </rPr>
      <t xml:space="preserve"> переплеты 2-го типа</t>
    </r>
  </si>
  <si>
    <t>≥ 2,7 по ГСОП</t>
  </si>
  <si>
    <t>Двухкамерный стеклопакет с селективн. покрытием</t>
  </si>
  <si>
    <t>Двухкамерный стеклопакет с межстек. расст. 12 мм</t>
  </si>
  <si>
    <r>
      <t>∑Q</t>
    </r>
    <r>
      <rPr>
        <vertAlign val="subscript"/>
        <sz val="10"/>
        <rFont val="Arial Cyr"/>
        <charset val="204"/>
      </rPr>
      <t>1</t>
    </r>
    <r>
      <rPr>
        <sz val="10"/>
        <rFont val="Arial Cyr"/>
        <charset val="204"/>
      </rPr>
      <t>, Вт</t>
    </r>
  </si>
  <si>
    <r>
      <t xml:space="preserve">Температура точки росы </t>
    </r>
    <r>
      <rPr>
        <sz val="10"/>
        <color indexed="10"/>
        <rFont val="Arial Cyr"/>
        <charset val="204"/>
      </rPr>
      <t>t</t>
    </r>
    <r>
      <rPr>
        <vertAlign val="subscript"/>
        <sz val="10"/>
        <color indexed="10"/>
        <rFont val="Arial Cyr"/>
        <charset val="204"/>
      </rPr>
      <t>р</t>
    </r>
    <r>
      <rPr>
        <sz val="10"/>
        <color indexed="10"/>
        <rFont val="Arial Cyr"/>
        <charset val="204"/>
      </rPr>
      <t>=(273+t</t>
    </r>
    <r>
      <rPr>
        <vertAlign val="subscript"/>
        <sz val="10"/>
        <color indexed="10"/>
        <rFont val="Arial Cyr"/>
        <charset val="204"/>
      </rPr>
      <t>в</t>
    </r>
    <r>
      <rPr>
        <sz val="10"/>
        <color indexed="10"/>
        <rFont val="Arial Cyr"/>
        <charset val="204"/>
      </rPr>
      <t>)×(</t>
    </r>
    <r>
      <rPr>
        <sz val="10"/>
        <color indexed="10"/>
        <rFont val="Arial"/>
        <family val="2"/>
        <charset val="204"/>
      </rPr>
      <t>φ/100)</t>
    </r>
    <r>
      <rPr>
        <vertAlign val="superscript"/>
        <sz val="10"/>
        <color indexed="10"/>
        <rFont val="Arial"/>
        <family val="2"/>
        <charset val="204"/>
      </rPr>
      <t>0,058</t>
    </r>
    <r>
      <rPr>
        <sz val="10"/>
        <color indexed="10"/>
        <rFont val="Arial"/>
        <family val="2"/>
        <charset val="204"/>
      </rPr>
      <t>-273</t>
    </r>
    <r>
      <rPr>
        <sz val="10"/>
        <rFont val="Arial Cyr"/>
        <charset val="204"/>
      </rPr>
      <t xml:space="preserve">, </t>
    </r>
    <r>
      <rPr>
        <vertAlign val="superscript"/>
        <sz val="10"/>
        <rFont val="Arial Cyr"/>
        <charset val="204"/>
      </rPr>
      <t>о</t>
    </r>
    <r>
      <rPr>
        <sz val="10"/>
        <rFont val="Arial Cyr"/>
        <charset val="204"/>
      </rPr>
      <t xml:space="preserve">С </t>
    </r>
  </si>
  <si>
    <t>Полистеролцементная плита</t>
  </si>
  <si>
    <t>Пеноплекс</t>
  </si>
  <si>
    <t>Паротерм</t>
  </si>
  <si>
    <t>Пенополистирол (40 кг/м3)</t>
  </si>
  <si>
    <t>Плиты камышитовые (200 кг/м3)</t>
  </si>
  <si>
    <t>Пенопласт (100 кг/м3)</t>
  </si>
  <si>
    <t>Маты минераловатные прошивные на синтетическом связующем (75 кг/м3)</t>
  </si>
  <si>
    <t>Плиты минераловатные на синтетическом и битумном связующих (300 кг/м3)</t>
  </si>
  <si>
    <t>Газо- и пенобетон (600 кг/м3)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</si>
</sst>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vertAlign val="superscript"/>
      <sz val="10"/>
      <name val="Arial Cyr"/>
      <charset val="204"/>
    </font>
    <font>
      <sz val="10"/>
      <color indexed="10"/>
      <name val="Arial Cyr"/>
      <charset val="204"/>
    </font>
    <font>
      <sz val="10"/>
      <color indexed="12"/>
      <name val="Arial Cyr"/>
      <charset val="204"/>
    </font>
    <font>
      <vertAlign val="superscript"/>
      <sz val="10"/>
      <color indexed="12"/>
      <name val="Arial Cyr"/>
      <charset val="204"/>
    </font>
    <font>
      <vertAlign val="subscript"/>
      <sz val="10"/>
      <color indexed="12"/>
      <name val="Arial Cyr"/>
      <charset val="204"/>
    </font>
    <font>
      <vertAlign val="subscript"/>
      <sz val="10"/>
      <name val="Arial Cyr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color indexed="10"/>
      <name val="Arial Cyr"/>
      <charset val="204"/>
    </font>
    <font>
      <sz val="10"/>
      <color indexed="10"/>
      <name val="Arial"/>
      <family val="2"/>
      <charset val="204"/>
    </font>
    <font>
      <vertAlign val="superscript"/>
      <sz val="10"/>
      <color indexed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0"/>
      <color indexed="10"/>
      <name val="Arial Cyr"/>
      <charset val="204"/>
    </font>
    <font>
      <vertAlign val="subscript"/>
      <sz val="10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sz val="10"/>
      <color indexed="9"/>
      <name val="Arial Cyr"/>
      <charset val="204"/>
    </font>
    <font>
      <vertAlign val="subscript"/>
      <sz val="10"/>
      <color indexed="10"/>
      <name val="Arial"/>
      <family val="2"/>
      <charset val="204"/>
    </font>
    <font>
      <sz val="10"/>
      <name val="Arial"/>
      <family val="2"/>
      <charset val="204"/>
    </font>
    <font>
      <vertAlign val="superscript"/>
      <sz val="10"/>
      <color indexed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9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1" fillId="0" borderId="0" xfId="0" applyFont="1" applyBorder="1"/>
    <xf numFmtId="0" fontId="9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8" fillId="0" borderId="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0" fillId="0" borderId="0" xfId="0" applyBorder="1" applyAlignment="1">
      <alignment horizontal="right" vertical="center"/>
    </xf>
    <xf numFmtId="2" fontId="5" fillId="0" borderId="0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20" fillId="0" borderId="16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1" fontId="16" fillId="0" borderId="19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2" fontId="20" fillId="0" borderId="20" xfId="0" applyNumberFormat="1" applyFont="1" applyBorder="1" applyAlignment="1">
      <alignment horizontal="center"/>
    </xf>
    <xf numFmtId="2" fontId="20" fillId="0" borderId="22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4" xfId="0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2" fontId="5" fillId="0" borderId="25" xfId="0" applyNumberFormat="1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Fill="1"/>
    <xf numFmtId="165" fontId="5" fillId="0" borderId="15" xfId="0" applyNumberFormat="1" applyFont="1" applyBorder="1" applyAlignment="1">
      <alignment horizontal="center"/>
    </xf>
    <xf numFmtId="1" fontId="16" fillId="0" borderId="2" xfId="0" applyNumberFormat="1" applyFont="1" applyBorder="1" applyAlignment="1">
      <alignment horizontal="center" vertical="center"/>
    </xf>
    <xf numFmtId="1" fontId="16" fillId="0" borderId="7" xfId="0" applyNumberFormat="1" applyFont="1" applyBorder="1" applyAlignment="1">
      <alignment horizontal="center" vertical="center"/>
    </xf>
    <xf numFmtId="0" fontId="0" fillId="0" borderId="26" xfId="0" applyBorder="1"/>
    <xf numFmtId="0" fontId="1" fillId="0" borderId="27" xfId="0" applyFont="1" applyBorder="1"/>
    <xf numFmtId="0" fontId="5" fillId="0" borderId="27" xfId="0" applyFont="1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0" fontId="5" fillId="0" borderId="34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left" vertical="center"/>
    </xf>
    <xf numFmtId="0" fontId="0" fillId="0" borderId="28" xfId="0" applyBorder="1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30" xfId="0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3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2" borderId="32" xfId="0" applyFont="1" applyFill="1" applyBorder="1" applyAlignment="1">
      <alignment horizontal="center" vertical="center"/>
    </xf>
    <xf numFmtId="2" fontId="5" fillId="0" borderId="3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36" xfId="0" applyFont="1" applyBorder="1"/>
    <xf numFmtId="0" fontId="1" fillId="0" borderId="37" xfId="0" applyFont="1" applyBorder="1"/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0" borderId="4" xfId="0" applyBorder="1"/>
    <xf numFmtId="0" fontId="0" fillId="0" borderId="14" xfId="0" applyBorder="1"/>
    <xf numFmtId="0" fontId="1" fillId="0" borderId="42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" fillId="0" borderId="9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1" fontId="5" fillId="0" borderId="41" xfId="0" applyNumberFormat="1" applyFont="1" applyBorder="1" applyAlignment="1">
      <alignment horizontal="center" vertical="center"/>
    </xf>
    <xf numFmtId="1" fontId="5" fillId="0" borderId="35" xfId="0" applyNumberFormat="1" applyFont="1" applyBorder="1" applyAlignment="1">
      <alignment horizontal="center" vertical="center"/>
    </xf>
    <xf numFmtId="1" fontId="5" fillId="0" borderId="40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31" xfId="0" applyFont="1" applyFill="1" applyBorder="1" applyAlignment="1">
      <alignment horizontal="left" vertical="center"/>
    </xf>
    <xf numFmtId="0" fontId="1" fillId="0" borderId="32" xfId="0" applyFont="1" applyFill="1" applyBorder="1" applyAlignment="1">
      <alignment horizontal="left" vertical="center"/>
    </xf>
    <xf numFmtId="0" fontId="1" fillId="0" borderId="24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34" xfId="0" applyFont="1" applyFill="1" applyBorder="1" applyAlignment="1">
      <alignment horizontal="left" vertical="center"/>
    </xf>
    <xf numFmtId="0" fontId="1" fillId="0" borderId="25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2"/>
  <sheetViews>
    <sheetView showGridLines="0" tabSelected="1" zoomScale="130" zoomScaleNormal="130" workbookViewId="0">
      <selection activeCell="N7" sqref="N7"/>
    </sheetView>
  </sheetViews>
  <sheetFormatPr defaultRowHeight="13.2" x14ac:dyDescent="0.25"/>
  <cols>
    <col min="1" max="1" width="4.5546875" customWidth="1"/>
    <col min="2" max="2" width="7.88671875" customWidth="1"/>
    <col min="3" max="4" width="12" customWidth="1"/>
    <col min="5" max="5" width="7.6640625" customWidth="1"/>
    <col min="6" max="6" width="8.88671875" customWidth="1"/>
    <col min="7" max="7" width="9" customWidth="1"/>
    <col min="8" max="8" width="9.33203125" customWidth="1"/>
    <col min="9" max="9" width="9.6640625" customWidth="1"/>
    <col min="10" max="10" width="7.109375" customWidth="1"/>
    <col min="13" max="13" width="10.33203125" customWidth="1"/>
  </cols>
  <sheetData>
    <row r="1" spans="2:10" ht="13.8" thickBot="1" x14ac:dyDescent="0.3"/>
    <row r="2" spans="2:10" x14ac:dyDescent="0.25">
      <c r="B2" s="174" t="s">
        <v>59</v>
      </c>
      <c r="C2" s="140"/>
      <c r="D2" s="140"/>
      <c r="E2" s="140"/>
      <c r="F2" s="140"/>
      <c r="G2" s="140"/>
      <c r="H2" s="140"/>
      <c r="I2" s="175"/>
      <c r="J2" s="5"/>
    </row>
    <row r="3" spans="2:10" ht="13.8" thickBot="1" x14ac:dyDescent="0.3">
      <c r="B3" s="154" t="s">
        <v>60</v>
      </c>
      <c r="C3" s="176"/>
      <c r="D3" s="176"/>
      <c r="E3" s="176"/>
      <c r="F3" s="176"/>
      <c r="G3" s="176"/>
      <c r="H3" s="176"/>
      <c r="I3" s="177"/>
      <c r="J3" s="5"/>
    </row>
    <row r="4" spans="2:10" ht="13.8" thickBot="1" x14ac:dyDescent="0.3">
      <c r="B4" s="20"/>
      <c r="C4" s="20"/>
      <c r="D4" s="20"/>
      <c r="E4" s="20"/>
      <c r="F4" s="20"/>
      <c r="G4" s="20"/>
      <c r="H4" s="20"/>
      <c r="I4" s="20"/>
      <c r="J4" s="5"/>
    </row>
    <row r="5" spans="2:10" ht="15.6" x14ac:dyDescent="0.25">
      <c r="B5" s="178" t="s">
        <v>1</v>
      </c>
      <c r="C5" s="179"/>
      <c r="D5" s="179"/>
      <c r="E5" s="179"/>
      <c r="F5" s="179"/>
      <c r="G5" s="180"/>
      <c r="H5" s="94">
        <v>20</v>
      </c>
      <c r="I5" s="20"/>
      <c r="J5" s="5"/>
    </row>
    <row r="6" spans="2:10" ht="16.2" thickBot="1" x14ac:dyDescent="0.3">
      <c r="B6" s="181" t="s">
        <v>2</v>
      </c>
      <c r="C6" s="182"/>
      <c r="D6" s="182"/>
      <c r="E6" s="182"/>
      <c r="F6" s="182"/>
      <c r="G6" s="183"/>
      <c r="H6" s="1">
        <v>8.6999999999999993</v>
      </c>
      <c r="I6" s="20"/>
      <c r="J6" s="5"/>
    </row>
    <row r="7" spans="2:10" ht="13.8" thickBot="1" x14ac:dyDescent="0.3">
      <c r="B7" s="20"/>
      <c r="C7" s="20"/>
      <c r="D7" s="20"/>
      <c r="E7" s="20"/>
      <c r="F7" s="20"/>
      <c r="G7" s="20"/>
      <c r="H7" s="20"/>
      <c r="I7" s="5"/>
      <c r="J7" s="5"/>
    </row>
    <row r="8" spans="2:10" ht="14.25" customHeight="1" thickBot="1" x14ac:dyDescent="0.3">
      <c r="B8" s="171" t="s">
        <v>292</v>
      </c>
      <c r="C8" s="172"/>
      <c r="D8" s="172"/>
      <c r="E8" s="172"/>
      <c r="F8" s="172"/>
      <c r="G8" s="172"/>
      <c r="H8" s="172"/>
      <c r="I8" s="173"/>
      <c r="J8" s="5"/>
    </row>
    <row r="9" spans="2:10" ht="13.8" thickBot="1" x14ac:dyDescent="0.3">
      <c r="B9" s="16" t="s">
        <v>22</v>
      </c>
      <c r="C9" s="79" t="s">
        <v>288</v>
      </c>
      <c r="D9" s="152" t="s">
        <v>289</v>
      </c>
      <c r="E9" s="170"/>
      <c r="F9" s="170"/>
      <c r="G9" s="170"/>
      <c r="H9" s="170"/>
      <c r="I9" s="153"/>
      <c r="J9" s="5"/>
    </row>
    <row r="10" spans="2:10" x14ac:dyDescent="0.25">
      <c r="B10" s="6">
        <v>1</v>
      </c>
      <c r="C10" s="67">
        <v>125</v>
      </c>
      <c r="D10" s="184" t="s">
        <v>86</v>
      </c>
      <c r="E10" s="125"/>
      <c r="F10" s="125"/>
      <c r="G10" s="125"/>
      <c r="H10" s="125"/>
      <c r="I10" s="126"/>
      <c r="J10" s="78"/>
    </row>
    <row r="11" spans="2:10" x14ac:dyDescent="0.25">
      <c r="B11" s="9">
        <f>B10+1</f>
        <v>2</v>
      </c>
      <c r="C11" s="43">
        <v>360</v>
      </c>
      <c r="D11" s="169" t="s">
        <v>312</v>
      </c>
      <c r="E11" s="158"/>
      <c r="F11" s="158"/>
      <c r="G11" s="158"/>
      <c r="H11" s="158"/>
      <c r="I11" s="159"/>
      <c r="J11" s="78"/>
    </row>
    <row r="12" spans="2:10" x14ac:dyDescent="0.25">
      <c r="B12" s="9">
        <f>B11+1</f>
        <v>3</v>
      </c>
      <c r="C12" s="92">
        <v>0</v>
      </c>
      <c r="D12" s="160" t="s">
        <v>310</v>
      </c>
      <c r="E12" s="160"/>
      <c r="F12" s="160"/>
      <c r="G12" s="160"/>
      <c r="H12" s="160"/>
      <c r="I12" s="161"/>
      <c r="J12" s="77"/>
    </row>
    <row r="13" spans="2:10" x14ac:dyDescent="0.25">
      <c r="B13" s="9">
        <f>B12+1</f>
        <v>4</v>
      </c>
      <c r="C13" s="43">
        <v>0</v>
      </c>
      <c r="D13" s="158" t="s">
        <v>309</v>
      </c>
      <c r="E13" s="158"/>
      <c r="F13" s="158"/>
      <c r="G13" s="158"/>
      <c r="H13" s="158"/>
      <c r="I13" s="159"/>
      <c r="J13" s="77"/>
    </row>
    <row r="14" spans="2:10" x14ac:dyDescent="0.25">
      <c r="B14" s="9">
        <f>B13+1</f>
        <v>5</v>
      </c>
      <c r="C14" s="43">
        <v>0</v>
      </c>
      <c r="D14" s="158" t="s">
        <v>83</v>
      </c>
      <c r="E14" s="158"/>
      <c r="F14" s="158"/>
      <c r="G14" s="158"/>
      <c r="H14" s="158"/>
      <c r="I14" s="159"/>
      <c r="J14" s="77"/>
    </row>
    <row r="15" spans="2:10" ht="13.8" thickBot="1" x14ac:dyDescent="0.3">
      <c r="B15" s="87">
        <f>B14+1</f>
        <v>6</v>
      </c>
      <c r="C15" s="93">
        <v>50</v>
      </c>
      <c r="D15" s="167" t="s">
        <v>290</v>
      </c>
      <c r="E15" s="167"/>
      <c r="F15" s="167"/>
      <c r="G15" s="167"/>
      <c r="H15" s="167"/>
      <c r="I15" s="168"/>
      <c r="J15" s="77"/>
    </row>
    <row r="16" spans="2:10" ht="16.2" thickBot="1" x14ac:dyDescent="0.3">
      <c r="B16" s="8" t="s">
        <v>23</v>
      </c>
      <c r="C16" s="56">
        <f>1/$H$6+0.001*C10/VLOOKUP(D10,'СНиП II-3-79'!$C$5:$D$207,2,FALSE)+0.001*C11/VLOOKUP(D11,'СНиП II-3-79'!$C$5:$D$207,2,FALSE)+0.001*C12/VLOOKUP(D12,'СНиП II-3-79'!$C$5:$D$207,2,FALSE)+0.001*C13/VLOOKUP(D13,'СНиП II-3-79'!$C$5:$D$207,2,FALSE)+0.001*C14/VLOOKUP(D14,'СНиП II-3-79'!$C$5:$D$207,2,FALSE)+VLOOKUP(C15,Коэффициенты!$B$25:$C$32,2,FALSE)+1/$H$5</f>
        <v>2.1498775936706966</v>
      </c>
      <c r="D16" s="18" t="s">
        <v>24</v>
      </c>
      <c r="E16" s="165" t="s">
        <v>299</v>
      </c>
      <c r="F16" s="166"/>
      <c r="I16" s="5"/>
      <c r="J16" s="5"/>
    </row>
    <row r="17" spans="2:10" ht="13.8" thickBot="1" x14ac:dyDescent="0.3">
      <c r="B17" s="5"/>
      <c r="C17" s="5"/>
      <c r="D17" s="5"/>
      <c r="E17" s="5"/>
      <c r="F17" s="5"/>
      <c r="G17" s="5"/>
      <c r="H17" s="5"/>
      <c r="I17" s="5"/>
      <c r="J17" s="5"/>
    </row>
    <row r="18" spans="2:10" ht="16.2" thickBot="1" x14ac:dyDescent="0.3">
      <c r="B18" s="171" t="s">
        <v>293</v>
      </c>
      <c r="C18" s="172"/>
      <c r="D18" s="172"/>
      <c r="E18" s="172"/>
      <c r="F18" s="172"/>
      <c r="G18" s="172"/>
      <c r="H18" s="172"/>
      <c r="I18" s="173"/>
      <c r="J18" s="5"/>
    </row>
    <row r="19" spans="2:10" ht="13.8" thickBot="1" x14ac:dyDescent="0.3">
      <c r="B19" s="16" t="s">
        <v>22</v>
      </c>
      <c r="C19" s="79" t="s">
        <v>288</v>
      </c>
      <c r="D19" s="152" t="s">
        <v>289</v>
      </c>
      <c r="E19" s="170"/>
      <c r="F19" s="170"/>
      <c r="G19" s="170"/>
      <c r="H19" s="170"/>
      <c r="I19" s="153"/>
      <c r="J19" s="5"/>
    </row>
    <row r="20" spans="2:10" x14ac:dyDescent="0.25">
      <c r="B20" s="6">
        <v>1</v>
      </c>
      <c r="C20" s="67">
        <v>0</v>
      </c>
      <c r="D20" s="125" t="s">
        <v>291</v>
      </c>
      <c r="E20" s="125"/>
      <c r="F20" s="125"/>
      <c r="G20" s="125"/>
      <c r="H20" s="125"/>
      <c r="I20" s="126"/>
      <c r="J20" s="5"/>
    </row>
    <row r="21" spans="2:10" x14ac:dyDescent="0.25">
      <c r="B21" s="9">
        <f>B20+1</f>
        <v>2</v>
      </c>
      <c r="C21" s="43">
        <v>0</v>
      </c>
      <c r="D21" s="158" t="s">
        <v>291</v>
      </c>
      <c r="E21" s="158"/>
      <c r="F21" s="158"/>
      <c r="G21" s="158"/>
      <c r="H21" s="158"/>
      <c r="I21" s="159"/>
      <c r="J21" s="5"/>
    </row>
    <row r="22" spans="2:10" x14ac:dyDescent="0.25">
      <c r="B22" s="9">
        <f>B21+1</f>
        <v>3</v>
      </c>
      <c r="C22" s="92">
        <v>0</v>
      </c>
      <c r="D22" s="160" t="s">
        <v>291</v>
      </c>
      <c r="E22" s="160"/>
      <c r="F22" s="160"/>
      <c r="G22" s="160"/>
      <c r="H22" s="160"/>
      <c r="I22" s="161"/>
      <c r="J22" s="5"/>
    </row>
    <row r="23" spans="2:10" x14ac:dyDescent="0.25">
      <c r="B23" s="9">
        <f>B22+1</f>
        <v>4</v>
      </c>
      <c r="C23" s="43">
        <v>0</v>
      </c>
      <c r="D23" s="158" t="s">
        <v>291</v>
      </c>
      <c r="E23" s="158"/>
      <c r="F23" s="158"/>
      <c r="G23" s="158"/>
      <c r="H23" s="158"/>
      <c r="I23" s="159"/>
      <c r="J23" s="5"/>
    </row>
    <row r="24" spans="2:10" x14ac:dyDescent="0.25">
      <c r="B24" s="9">
        <f>B23+1</f>
        <v>5</v>
      </c>
      <c r="C24" s="43">
        <v>0</v>
      </c>
      <c r="D24" s="158" t="s">
        <v>291</v>
      </c>
      <c r="E24" s="158"/>
      <c r="F24" s="158"/>
      <c r="G24" s="158"/>
      <c r="H24" s="158"/>
      <c r="I24" s="159"/>
      <c r="J24" s="5"/>
    </row>
    <row r="25" spans="2:10" ht="13.8" thickBot="1" x14ac:dyDescent="0.3">
      <c r="B25" s="87">
        <f>B24+1</f>
        <v>6</v>
      </c>
      <c r="C25" s="93">
        <v>0</v>
      </c>
      <c r="D25" s="167" t="s">
        <v>290</v>
      </c>
      <c r="E25" s="167"/>
      <c r="F25" s="167"/>
      <c r="G25" s="167"/>
      <c r="H25" s="167"/>
      <c r="I25" s="168"/>
      <c r="J25" s="5"/>
    </row>
    <row r="26" spans="2:10" ht="16.2" thickBot="1" x14ac:dyDescent="0.3">
      <c r="B26" s="8" t="s">
        <v>23</v>
      </c>
      <c r="C26" s="56">
        <f>1/$H$6+0.001*C20/VLOOKUP(D20,'СНиП II-3-79'!$C$5:$D$207,2,FALSE)+0.001*C21/VLOOKUP(D21,'СНиП II-3-79'!$C$5:$D$207,2,FALSE)+0.001*C22/VLOOKUP(D22,'СНиП II-3-79'!$C$5:$D$207,2,FALSE)+0.001*C23/VLOOKUP(D23,'СНиП II-3-79'!$C$5:$D$207,2,FALSE)+0.001*C24/VLOOKUP(D24,'СНиП II-3-79'!$C$5:$D$207,2,FALSE)+VLOOKUP(C25,Коэффициенты!$B$25:$C$32,2,FALSE)+1/$H$5</f>
        <v>0.1649425287356322</v>
      </c>
      <c r="D26" s="18" t="s">
        <v>24</v>
      </c>
      <c r="E26" s="165" t="s">
        <v>299</v>
      </c>
      <c r="F26" s="166"/>
      <c r="I26" s="5"/>
      <c r="J26" s="5"/>
    </row>
    <row r="27" spans="2:10" ht="13.8" thickBot="1" x14ac:dyDescent="0.3">
      <c r="E27" s="5"/>
      <c r="I27" s="5"/>
      <c r="J27" s="5"/>
    </row>
    <row r="28" spans="2:10" ht="16.2" thickBot="1" x14ac:dyDescent="0.3">
      <c r="B28" s="171" t="s">
        <v>294</v>
      </c>
      <c r="C28" s="172"/>
      <c r="D28" s="172"/>
      <c r="E28" s="172"/>
      <c r="F28" s="172"/>
      <c r="G28" s="172"/>
      <c r="H28" s="172"/>
      <c r="I28" s="173"/>
      <c r="J28" s="5"/>
    </row>
    <row r="29" spans="2:10" ht="13.8" thickBot="1" x14ac:dyDescent="0.3">
      <c r="B29" s="16" t="s">
        <v>22</v>
      </c>
      <c r="C29" s="79" t="s">
        <v>288</v>
      </c>
      <c r="D29" s="152" t="s">
        <v>289</v>
      </c>
      <c r="E29" s="170"/>
      <c r="F29" s="170"/>
      <c r="G29" s="170"/>
      <c r="H29" s="170"/>
      <c r="I29" s="153"/>
      <c r="J29" s="5"/>
    </row>
    <row r="30" spans="2:10" x14ac:dyDescent="0.25">
      <c r="B30" s="6">
        <v>1</v>
      </c>
      <c r="C30" s="67">
        <v>30</v>
      </c>
      <c r="D30" s="125" t="s">
        <v>95</v>
      </c>
      <c r="E30" s="125"/>
      <c r="F30" s="125"/>
      <c r="G30" s="125"/>
      <c r="H30" s="125"/>
      <c r="I30" s="126"/>
      <c r="J30" s="5"/>
    </row>
    <row r="31" spans="2:10" x14ac:dyDescent="0.25">
      <c r="B31" s="9">
        <f>B30+1</f>
        <v>2</v>
      </c>
      <c r="C31" s="43">
        <v>200</v>
      </c>
      <c r="D31" s="169" t="s">
        <v>311</v>
      </c>
      <c r="E31" s="158"/>
      <c r="F31" s="158"/>
      <c r="G31" s="158"/>
      <c r="H31" s="158"/>
      <c r="I31" s="159"/>
      <c r="J31" s="5"/>
    </row>
    <row r="32" spans="2:10" x14ac:dyDescent="0.25">
      <c r="B32" s="9">
        <f>B31+1</f>
        <v>3</v>
      </c>
      <c r="C32" s="92">
        <v>0</v>
      </c>
      <c r="D32" s="160" t="s">
        <v>308</v>
      </c>
      <c r="E32" s="160"/>
      <c r="F32" s="160"/>
      <c r="G32" s="160"/>
      <c r="H32" s="160"/>
      <c r="I32" s="161"/>
      <c r="J32" s="5"/>
    </row>
    <row r="33" spans="2:10" x14ac:dyDescent="0.25">
      <c r="B33" s="9">
        <f>B32+1</f>
        <v>4</v>
      </c>
      <c r="C33" s="43">
        <v>0</v>
      </c>
      <c r="D33" s="158" t="s">
        <v>79</v>
      </c>
      <c r="E33" s="158"/>
      <c r="F33" s="158"/>
      <c r="G33" s="158"/>
      <c r="H33" s="158"/>
      <c r="I33" s="159"/>
      <c r="J33" s="5"/>
    </row>
    <row r="34" spans="2:10" x14ac:dyDescent="0.25">
      <c r="B34" s="9">
        <f>B33+1</f>
        <v>5</v>
      </c>
      <c r="C34" s="43">
        <v>0</v>
      </c>
      <c r="D34" s="158" t="s">
        <v>307</v>
      </c>
      <c r="E34" s="158"/>
      <c r="F34" s="158"/>
      <c r="G34" s="158"/>
      <c r="H34" s="158"/>
      <c r="I34" s="159"/>
      <c r="J34" s="5"/>
    </row>
    <row r="35" spans="2:10" ht="13.8" thickBot="1" x14ac:dyDescent="0.3">
      <c r="B35" s="87">
        <f>B34+1</f>
        <v>6</v>
      </c>
      <c r="C35" s="93">
        <v>0</v>
      </c>
      <c r="D35" s="167" t="s">
        <v>290</v>
      </c>
      <c r="E35" s="167"/>
      <c r="F35" s="167"/>
      <c r="G35" s="167"/>
      <c r="H35" s="167"/>
      <c r="I35" s="168"/>
      <c r="J35" s="5"/>
    </row>
    <row r="36" spans="2:10" ht="16.2" thickBot="1" x14ac:dyDescent="0.3">
      <c r="B36" s="8" t="s">
        <v>23</v>
      </c>
      <c r="C36" s="56">
        <f>1/$H$6+0.001*C30/VLOOKUP(D30,'СНиП II-3-79'!$C$5:$D$207,2,FALSE)+0.001*C31/VLOOKUP(D31,'СНиП II-3-79'!$C$5:$D$207,2,FALSE)+0.001*C32/VLOOKUP(D32,'СНиП II-3-79'!$C$5:$D$207,2,FALSE)+0.001*C33/VLOOKUP(D33,'СНиП II-3-79'!$C$5:$D$207,2,FALSE)+0.001*C34/VLOOKUP(D34,'СНиП II-3-79'!$C$5:$D$207,2,FALSE)+VLOOKUP(C35,Коэффициенты!$B$25:$C$32,2,FALSE)+1/$H$5</f>
        <v>2.67807881773399</v>
      </c>
      <c r="D36" s="18" t="s">
        <v>24</v>
      </c>
      <c r="E36" s="165" t="s">
        <v>0</v>
      </c>
      <c r="F36" s="166"/>
      <c r="I36" s="5"/>
      <c r="J36" s="5"/>
    </row>
    <row r="37" spans="2:10" ht="13.8" thickBot="1" x14ac:dyDescent="0.3">
      <c r="B37" s="90"/>
      <c r="C37" s="91"/>
      <c r="D37" s="19"/>
      <c r="E37" s="19"/>
      <c r="I37" s="5"/>
      <c r="J37" s="5"/>
    </row>
    <row r="38" spans="2:10" ht="16.2" thickBot="1" x14ac:dyDescent="0.3">
      <c r="B38" s="171" t="s">
        <v>295</v>
      </c>
      <c r="C38" s="172"/>
      <c r="D38" s="172"/>
      <c r="E38" s="172"/>
      <c r="F38" s="172"/>
      <c r="G38" s="172"/>
      <c r="H38" s="172"/>
      <c r="I38" s="173"/>
      <c r="J38" s="5"/>
    </row>
    <row r="39" spans="2:10" ht="13.8" thickBot="1" x14ac:dyDescent="0.3">
      <c r="B39" s="187" t="s">
        <v>73</v>
      </c>
      <c r="C39" s="188"/>
      <c r="D39" s="189" t="s">
        <v>49</v>
      </c>
      <c r="E39" s="190"/>
      <c r="F39" s="190"/>
      <c r="G39" s="190"/>
      <c r="H39" s="190"/>
      <c r="I39" s="191"/>
      <c r="J39" s="5"/>
    </row>
    <row r="40" spans="2:10" ht="13.8" thickBot="1" x14ac:dyDescent="0.3">
      <c r="B40" s="16" t="s">
        <v>22</v>
      </c>
      <c r="C40" s="79" t="s">
        <v>288</v>
      </c>
      <c r="D40" s="152" t="s">
        <v>289</v>
      </c>
      <c r="E40" s="170"/>
      <c r="F40" s="170"/>
      <c r="G40" s="170"/>
      <c r="H40" s="170"/>
      <c r="I40" s="153"/>
      <c r="J40" s="5"/>
    </row>
    <row r="41" spans="2:10" x14ac:dyDescent="0.25">
      <c r="B41" s="6">
        <v>1</v>
      </c>
      <c r="C41" s="67">
        <v>40</v>
      </c>
      <c r="D41" s="125" t="s">
        <v>307</v>
      </c>
      <c r="E41" s="125"/>
      <c r="F41" s="125"/>
      <c r="G41" s="125"/>
      <c r="H41" s="125"/>
      <c r="I41" s="126"/>
      <c r="J41" s="5"/>
    </row>
    <row r="42" spans="2:10" x14ac:dyDescent="0.25">
      <c r="B42" s="9">
        <f>B41+1</f>
        <v>2</v>
      </c>
      <c r="C42" s="43">
        <v>20</v>
      </c>
      <c r="D42" s="158" t="s">
        <v>99</v>
      </c>
      <c r="E42" s="158"/>
      <c r="F42" s="158"/>
      <c r="G42" s="158"/>
      <c r="H42" s="158"/>
      <c r="I42" s="159"/>
      <c r="J42" s="5"/>
    </row>
    <row r="43" spans="2:10" ht="16.2" thickBot="1" x14ac:dyDescent="0.3">
      <c r="B43" s="8" t="s">
        <v>23</v>
      </c>
      <c r="C43" s="56">
        <f>1/$H$6+0.001*C41/VLOOKUP(D41,'СНиП II-3-79'!$C$5:$D$207,2,FALSE)+0.001*C42/VLOOKUP(D42,'СНиП II-3-79'!$C$5:$D$207,2,FALSE)+1/$H$5</f>
        <v>1.2738856181665266</v>
      </c>
      <c r="D43" s="18" t="s">
        <v>24</v>
      </c>
      <c r="E43" s="19"/>
      <c r="I43" s="5"/>
      <c r="J43" s="5"/>
    </row>
    <row r="44" spans="2:10" ht="13.8" thickBot="1" x14ac:dyDescent="0.3"/>
    <row r="45" spans="2:10" ht="13.8" thickBot="1" x14ac:dyDescent="0.3">
      <c r="B45" s="171" t="s">
        <v>296</v>
      </c>
      <c r="C45" s="172"/>
      <c r="D45" s="172"/>
      <c r="E45" s="172"/>
      <c r="F45" s="172"/>
      <c r="G45" s="172"/>
      <c r="H45" s="172"/>
      <c r="I45" s="173"/>
    </row>
    <row r="46" spans="2:10" ht="13.8" thickBot="1" x14ac:dyDescent="0.3">
      <c r="B46" s="16" t="s">
        <v>22</v>
      </c>
      <c r="C46" s="79" t="s">
        <v>288</v>
      </c>
      <c r="D46" s="152" t="s">
        <v>289</v>
      </c>
      <c r="E46" s="170"/>
      <c r="F46" s="170"/>
      <c r="G46" s="170"/>
      <c r="H46" s="170"/>
      <c r="I46" s="153"/>
    </row>
    <row r="47" spans="2:10" x14ac:dyDescent="0.25">
      <c r="B47" s="6">
        <v>1</v>
      </c>
      <c r="C47" s="67">
        <v>200</v>
      </c>
      <c r="D47" s="125" t="s">
        <v>80</v>
      </c>
      <c r="E47" s="125"/>
      <c r="F47" s="125"/>
      <c r="G47" s="125"/>
      <c r="H47" s="125"/>
      <c r="I47" s="126"/>
    </row>
    <row r="48" spans="2:10" x14ac:dyDescent="0.25">
      <c r="B48" s="9">
        <f>B47+1</f>
        <v>2</v>
      </c>
      <c r="C48" s="43">
        <v>30</v>
      </c>
      <c r="D48" s="158" t="s">
        <v>307</v>
      </c>
      <c r="E48" s="158"/>
      <c r="F48" s="158"/>
      <c r="G48" s="158"/>
      <c r="H48" s="158"/>
      <c r="I48" s="159"/>
    </row>
    <row r="49" spans="2:9" x14ac:dyDescent="0.25">
      <c r="B49" s="9">
        <f>B48+1</f>
        <v>3</v>
      </c>
      <c r="C49" s="92">
        <v>0</v>
      </c>
      <c r="D49" s="160" t="s">
        <v>95</v>
      </c>
      <c r="E49" s="160"/>
      <c r="F49" s="160"/>
      <c r="G49" s="160"/>
      <c r="H49" s="160"/>
      <c r="I49" s="161"/>
    </row>
    <row r="50" spans="2:9" x14ac:dyDescent="0.25">
      <c r="B50" s="9">
        <f>B49+1</f>
        <v>4</v>
      </c>
      <c r="C50" s="43">
        <v>0</v>
      </c>
      <c r="D50" s="158" t="s">
        <v>99</v>
      </c>
      <c r="E50" s="158"/>
      <c r="F50" s="158"/>
      <c r="G50" s="158"/>
      <c r="H50" s="158"/>
      <c r="I50" s="159"/>
    </row>
    <row r="51" spans="2:9" x14ac:dyDescent="0.25">
      <c r="B51" s="9">
        <f>B50+1</f>
        <v>5</v>
      </c>
      <c r="C51" s="43">
        <v>0</v>
      </c>
      <c r="D51" s="158" t="s">
        <v>291</v>
      </c>
      <c r="E51" s="158"/>
      <c r="F51" s="158"/>
      <c r="G51" s="158"/>
      <c r="H51" s="158"/>
      <c r="I51" s="159"/>
    </row>
    <row r="52" spans="2:9" ht="13.8" thickBot="1" x14ac:dyDescent="0.3">
      <c r="B52" s="87">
        <f>B51+1</f>
        <v>6</v>
      </c>
      <c r="C52" s="93">
        <v>0</v>
      </c>
      <c r="D52" s="167" t="s">
        <v>290</v>
      </c>
      <c r="E52" s="167"/>
      <c r="F52" s="167"/>
      <c r="G52" s="167"/>
      <c r="H52" s="167"/>
      <c r="I52" s="168"/>
    </row>
    <row r="53" spans="2:9" ht="16.2" thickBot="1" x14ac:dyDescent="0.3">
      <c r="B53" s="8" t="s">
        <v>23</v>
      </c>
      <c r="C53" s="56">
        <f>0.001*C47/VLOOKUP(D47,'СНиП II-3-79'!$C$5:$D$207,2,FALSE)+0.001*C48/VLOOKUP(D48,'СНиП II-3-79'!$C$5:$D$207,2,FALSE)+0.001*C49/VLOOKUP(D49,'СНиП II-3-79'!$C$5:$D$207,2,FALSE)+0.001*C50/VLOOKUP(D50,'СНиП II-3-79'!$C$5:$D$207,2,FALSE)+0.001*C51/VLOOKUP(D51,'СНиП II-3-79'!$C$5:$D$207,2,FALSE)+VLOOKUP(C52,Коэффициенты!$B$25:$C$32,2,FALSE)</f>
        <v>0.84664984580880287</v>
      </c>
      <c r="D53" s="18" t="s">
        <v>24</v>
      </c>
      <c r="E53" s="19"/>
      <c r="I53" s="5"/>
    </row>
    <row r="54" spans="2:9" ht="13.8" thickBot="1" x14ac:dyDescent="0.3">
      <c r="B54" s="76"/>
      <c r="C54" s="76"/>
      <c r="D54" s="76"/>
      <c r="E54" s="21"/>
      <c r="F54" s="77"/>
      <c r="G54" s="29"/>
    </row>
    <row r="55" spans="2:9" ht="16.2" thickBot="1" x14ac:dyDescent="0.3">
      <c r="B55" s="66" t="s">
        <v>25</v>
      </c>
      <c r="C55" s="152" t="s">
        <v>72</v>
      </c>
      <c r="D55" s="153"/>
      <c r="E55" s="21"/>
      <c r="F55" s="77"/>
      <c r="G55" s="29"/>
    </row>
    <row r="56" spans="2:9" x14ac:dyDescent="0.25">
      <c r="B56" s="23">
        <v>1</v>
      </c>
      <c r="C56" s="185">
        <f>2.1+C53</f>
        <v>2.9466498458088028</v>
      </c>
      <c r="D56" s="157"/>
      <c r="E56" s="186" t="s">
        <v>0</v>
      </c>
      <c r="F56" s="186"/>
      <c r="G56" s="29"/>
    </row>
    <row r="57" spans="2:9" x14ac:dyDescent="0.25">
      <c r="B57" s="24">
        <v>2</v>
      </c>
      <c r="C57" s="163">
        <f>4.3+C53</f>
        <v>5.1466498458088026</v>
      </c>
      <c r="D57" s="164"/>
      <c r="E57" s="21"/>
      <c r="F57" s="77"/>
      <c r="G57" s="29"/>
    </row>
    <row r="58" spans="2:9" x14ac:dyDescent="0.25">
      <c r="B58" s="26">
        <v>3</v>
      </c>
      <c r="C58" s="163">
        <f>8.6+C53</f>
        <v>9.4466498458088033</v>
      </c>
      <c r="D58" s="164"/>
      <c r="E58" s="21"/>
      <c r="F58" s="77"/>
      <c r="G58" s="29"/>
    </row>
    <row r="59" spans="2:9" ht="13.8" thickBot="1" x14ac:dyDescent="0.3">
      <c r="B59" s="16">
        <v>4</v>
      </c>
      <c r="C59" s="162">
        <f>14.2+C53</f>
        <v>15.046649845808803</v>
      </c>
      <c r="D59" s="151"/>
      <c r="E59" s="21"/>
      <c r="F59" s="77"/>
      <c r="G59" s="29"/>
    </row>
    <row r="60" spans="2:9" ht="13.8" thickBot="1" x14ac:dyDescent="0.3">
      <c r="B60" s="76"/>
      <c r="C60" s="76"/>
      <c r="D60" s="76"/>
      <c r="E60" s="21"/>
      <c r="F60" s="77"/>
      <c r="G60" s="29"/>
    </row>
    <row r="61" spans="2:9" x14ac:dyDescent="0.25">
      <c r="B61" s="155" t="s">
        <v>297</v>
      </c>
      <c r="C61" s="156"/>
      <c r="D61" s="157"/>
      <c r="E61" s="124" t="s">
        <v>301</v>
      </c>
      <c r="F61" s="125"/>
      <c r="G61" s="125"/>
      <c r="H61" s="125"/>
      <c r="I61" s="126"/>
    </row>
    <row r="62" spans="2:9" ht="13.8" thickBot="1" x14ac:dyDescent="0.3">
      <c r="B62" s="154" t="s">
        <v>298</v>
      </c>
      <c r="C62" s="150"/>
      <c r="D62" s="151"/>
      <c r="E62" s="127" t="s">
        <v>301</v>
      </c>
      <c r="F62" s="128"/>
      <c r="G62" s="128"/>
      <c r="H62" s="128"/>
      <c r="I62" s="129"/>
    </row>
    <row r="63" spans="2:9" ht="13.8" thickBot="1" x14ac:dyDescent="0.3">
      <c r="B63" s="76"/>
      <c r="C63" s="76"/>
      <c r="D63" s="76"/>
      <c r="E63" s="21"/>
      <c r="F63" s="77"/>
      <c r="G63" s="29"/>
    </row>
    <row r="64" spans="2:9" ht="15.6" x14ac:dyDescent="0.25">
      <c r="B64" s="142" t="s">
        <v>74</v>
      </c>
      <c r="C64" s="143"/>
      <c r="D64" s="144"/>
      <c r="E64" s="67">
        <v>22</v>
      </c>
      <c r="F64" s="77"/>
      <c r="G64" s="29"/>
    </row>
    <row r="65" spans="2:10" ht="16.2" thickBot="1" x14ac:dyDescent="0.3">
      <c r="B65" s="135" t="s">
        <v>75</v>
      </c>
      <c r="C65" s="136"/>
      <c r="D65" s="137"/>
      <c r="E65" s="86">
        <v>-22</v>
      </c>
      <c r="F65" s="77"/>
      <c r="G65" s="96" t="s">
        <v>4</v>
      </c>
      <c r="H65" s="104">
        <f>C16</f>
        <v>2.1498775936706966</v>
      </c>
      <c r="I65" s="100" t="s">
        <v>6</v>
      </c>
      <c r="J65" s="101">
        <f>VLOOKUP($E$61,Коэффициенты!$B$3:$C$11,2,FALSE)</f>
        <v>0.54</v>
      </c>
    </row>
    <row r="66" spans="2:10" ht="16.2" thickBot="1" x14ac:dyDescent="0.3">
      <c r="B66" s="121" t="s">
        <v>3</v>
      </c>
      <c r="C66" s="122"/>
      <c r="D66" s="123"/>
      <c r="E66" s="120">
        <v>3</v>
      </c>
      <c r="F66" s="77"/>
      <c r="G66" s="97" t="s">
        <v>5</v>
      </c>
      <c r="H66" s="105">
        <f>C26</f>
        <v>0.1649425287356322</v>
      </c>
      <c r="I66" s="102" t="s">
        <v>7</v>
      </c>
      <c r="J66" s="103">
        <f>VLOOKUP($E$62,Коэффициенты!$B$3:$C$11,2,FALSE)</f>
        <v>0.54</v>
      </c>
    </row>
    <row r="67" spans="2:10" ht="13.8" thickBot="1" x14ac:dyDescent="0.3">
      <c r="E67" s="5"/>
    </row>
    <row r="68" spans="2:10" ht="16.2" thickBot="1" x14ac:dyDescent="0.3">
      <c r="B68" s="138" t="s">
        <v>54</v>
      </c>
      <c r="C68" s="139"/>
      <c r="D68" s="139"/>
      <c r="E68" s="139"/>
      <c r="F68" s="139"/>
      <c r="G68" s="139"/>
      <c r="H68" s="140"/>
      <c r="I68" s="141"/>
      <c r="J68" s="20"/>
    </row>
    <row r="69" spans="2:10" ht="16.2" thickBot="1" x14ac:dyDescent="0.3">
      <c r="B69" s="133" t="s">
        <v>68</v>
      </c>
      <c r="C69" s="149" t="s">
        <v>32</v>
      </c>
      <c r="D69" s="150"/>
      <c r="E69" s="151"/>
      <c r="F69" s="2" t="s">
        <v>34</v>
      </c>
      <c r="G69" s="60" t="s">
        <v>55</v>
      </c>
      <c r="H69" s="133" t="s">
        <v>66</v>
      </c>
      <c r="I69" s="148" t="s">
        <v>56</v>
      </c>
    </row>
    <row r="70" spans="2:10" ht="16.2" thickBot="1" x14ac:dyDescent="0.3">
      <c r="B70" s="134"/>
      <c r="C70" s="15" t="s">
        <v>33</v>
      </c>
      <c r="D70" s="15" t="s">
        <v>62</v>
      </c>
      <c r="E70" s="17" t="s">
        <v>71</v>
      </c>
      <c r="F70" s="1" t="s">
        <v>57</v>
      </c>
      <c r="G70" s="61" t="s">
        <v>58</v>
      </c>
      <c r="H70" s="134"/>
      <c r="I70" s="148"/>
    </row>
    <row r="71" spans="2:10" ht="13.8" thickBot="1" x14ac:dyDescent="0.3">
      <c r="B71" s="130">
        <v>1</v>
      </c>
      <c r="C71" s="67" t="s">
        <v>4</v>
      </c>
      <c r="D71" s="7" t="s">
        <v>35</v>
      </c>
      <c r="E71" s="7">
        <v>0</v>
      </c>
      <c r="F71" s="95">
        <f>VLOOKUP(C71,$G$65:$H$66,2,FALSE)</f>
        <v>2.1498775936706966</v>
      </c>
      <c r="G71" s="6">
        <f>$E$64-$E$65</f>
        <v>44</v>
      </c>
      <c r="H71" s="6">
        <f>VLOOKUP(D71,Коэффициенты!$E$5:$F$12,2,FALSE)</f>
        <v>0.1</v>
      </c>
      <c r="I71" s="62">
        <f>G71*(1+H71)*E71/F71</f>
        <v>0</v>
      </c>
    </row>
    <row r="72" spans="2:10" x14ac:dyDescent="0.25">
      <c r="B72" s="131"/>
      <c r="C72" s="92" t="s">
        <v>4</v>
      </c>
      <c r="D72" s="27" t="s">
        <v>35</v>
      </c>
      <c r="E72" s="7">
        <v>0</v>
      </c>
      <c r="F72" s="28">
        <f>VLOOKUP(C72,$G$65:$H$66,2,FALSE)</f>
        <v>2.1498775936706966</v>
      </c>
      <c r="G72" s="13">
        <f>$E$64-$E$65</f>
        <v>44</v>
      </c>
      <c r="H72" s="13">
        <f>VLOOKUP(D72,Коэффициенты!$E$5:$F$12,2,FALSE)</f>
        <v>0.1</v>
      </c>
      <c r="I72" s="63">
        <f>G72*(1+H72)*E72/F72</f>
        <v>0</v>
      </c>
    </row>
    <row r="73" spans="2:10" x14ac:dyDescent="0.25">
      <c r="B73" s="131"/>
      <c r="C73" s="26" t="s">
        <v>43</v>
      </c>
      <c r="D73" s="10" t="s">
        <v>35</v>
      </c>
      <c r="E73" s="27">
        <v>0</v>
      </c>
      <c r="F73" s="28">
        <f>$C$43</f>
        <v>1.2738856181665266</v>
      </c>
      <c r="G73" s="13">
        <f>$E$64-$E$65</f>
        <v>44</v>
      </c>
      <c r="H73" s="13">
        <f>VLOOKUP(D73,Коэффициенты!$E$5:$F$12,2,FALSE)+$E$66*VLOOKUP($D$39,Коэффициенты!$B$14:$C$20,2,FALSE)</f>
        <v>1.1200000000000001</v>
      </c>
      <c r="I73" s="63">
        <f>G73*(1+H73)*E73/F73</f>
        <v>0</v>
      </c>
    </row>
    <row r="74" spans="2:10" ht="13.8" thickBot="1" x14ac:dyDescent="0.3">
      <c r="B74" s="131"/>
      <c r="C74" s="43" t="s">
        <v>6</v>
      </c>
      <c r="D74" s="27" t="s">
        <v>35</v>
      </c>
      <c r="E74" s="10">
        <v>0</v>
      </c>
      <c r="F74" s="28">
        <f>VLOOKUP(C74,$I$65:$J$66,2,FALSE)</f>
        <v>0.54</v>
      </c>
      <c r="G74" s="9">
        <f>$E$64-$E$65</f>
        <v>44</v>
      </c>
      <c r="H74" s="13">
        <f>VLOOKUP(D74,Коэффициенты!$E$5:$F$12,2,FALSE)</f>
        <v>0.1</v>
      </c>
      <c r="I74" s="64">
        <f>G74*(1+H74)*E74/F74</f>
        <v>0</v>
      </c>
    </row>
    <row r="75" spans="2:10" ht="13.8" thickBot="1" x14ac:dyDescent="0.3">
      <c r="B75" s="131"/>
      <c r="C75" s="26" t="s">
        <v>45</v>
      </c>
      <c r="D75" s="9" t="s">
        <v>8</v>
      </c>
      <c r="E75" s="7">
        <v>0</v>
      </c>
      <c r="F75" s="28">
        <f>$C$36</f>
        <v>2.67807881773399</v>
      </c>
      <c r="G75" s="13">
        <f>($E$64-$E$65)*0.9</f>
        <v>39.6</v>
      </c>
      <c r="H75" s="13" t="s">
        <v>8</v>
      </c>
      <c r="I75" s="63">
        <f>G75*E75/F75</f>
        <v>0</v>
      </c>
    </row>
    <row r="76" spans="2:10" x14ac:dyDescent="0.25">
      <c r="B76" s="131"/>
      <c r="C76" s="26" t="s">
        <v>50</v>
      </c>
      <c r="D76" s="13" t="s">
        <v>8</v>
      </c>
      <c r="E76" s="7">
        <v>0</v>
      </c>
      <c r="F76" s="28">
        <f>$C$56</f>
        <v>2.9466498458088028</v>
      </c>
      <c r="G76" s="13">
        <f t="shared" ref="G76:G84" si="0">$E$64-$E$65</f>
        <v>44</v>
      </c>
      <c r="H76" s="13" t="s">
        <v>8</v>
      </c>
      <c r="I76" s="63">
        <f>G76*E76/F76</f>
        <v>0</v>
      </c>
    </row>
    <row r="77" spans="2:10" x14ac:dyDescent="0.25">
      <c r="B77" s="131"/>
      <c r="C77" s="24" t="s">
        <v>51</v>
      </c>
      <c r="D77" s="9" t="s">
        <v>8</v>
      </c>
      <c r="E77" s="10">
        <v>0</v>
      </c>
      <c r="F77" s="25">
        <f>$C$57</f>
        <v>5.1466498458088026</v>
      </c>
      <c r="G77" s="9">
        <f t="shared" si="0"/>
        <v>44</v>
      </c>
      <c r="H77" s="9" t="s">
        <v>8</v>
      </c>
      <c r="I77" s="64">
        <f>G77*E77/F77</f>
        <v>0</v>
      </c>
    </row>
    <row r="78" spans="2:10" x14ac:dyDescent="0.25">
      <c r="B78" s="131"/>
      <c r="C78" s="24" t="s">
        <v>52</v>
      </c>
      <c r="D78" s="9" t="s">
        <v>8</v>
      </c>
      <c r="E78" s="10">
        <v>0</v>
      </c>
      <c r="F78" s="25">
        <f>$C$58</f>
        <v>9.4466498458088033</v>
      </c>
      <c r="G78" s="9">
        <f t="shared" si="0"/>
        <v>44</v>
      </c>
      <c r="H78" s="9" t="s">
        <v>8</v>
      </c>
      <c r="I78" s="64">
        <f>G78*E78/F78</f>
        <v>0</v>
      </c>
    </row>
    <row r="79" spans="2:10" ht="13.8" thickBot="1" x14ac:dyDescent="0.3">
      <c r="B79" s="132"/>
      <c r="C79" s="16" t="s">
        <v>53</v>
      </c>
      <c r="D79" s="11" t="s">
        <v>8</v>
      </c>
      <c r="E79" s="12">
        <v>0</v>
      </c>
      <c r="F79" s="14">
        <f>$C$59</f>
        <v>15.046649845808803</v>
      </c>
      <c r="G79" s="11">
        <f t="shared" si="0"/>
        <v>44</v>
      </c>
      <c r="H79" s="11" t="s">
        <v>8</v>
      </c>
      <c r="I79" s="65">
        <f>G79*E79/F79</f>
        <v>0</v>
      </c>
    </row>
    <row r="80" spans="2:10" ht="16.2" thickBot="1" x14ac:dyDescent="0.3">
      <c r="B80" s="145" t="s">
        <v>302</v>
      </c>
      <c r="C80" s="146"/>
      <c r="D80" s="146"/>
      <c r="E80" s="146"/>
      <c r="F80" s="146"/>
      <c r="G80" s="146"/>
      <c r="H80" s="147"/>
      <c r="I80" s="115">
        <f>SUM(I71:I79)</f>
        <v>0</v>
      </c>
    </row>
    <row r="81" spans="2:11" x14ac:dyDescent="0.25">
      <c r="B81" s="130">
        <f>B71+1</f>
        <v>2</v>
      </c>
      <c r="C81" s="67" t="s">
        <v>4</v>
      </c>
      <c r="D81" s="7" t="s">
        <v>35</v>
      </c>
      <c r="E81" s="7">
        <v>0</v>
      </c>
      <c r="F81" s="95">
        <f>VLOOKUP(C81,$G$65:$H$66,2,FALSE)</f>
        <v>2.1498775936706966</v>
      </c>
      <c r="G81" s="6">
        <f t="shared" si="0"/>
        <v>44</v>
      </c>
      <c r="H81" s="6">
        <f>VLOOKUP(D81,Коэффициенты!$E$5:$F$12,2,FALSE)</f>
        <v>0.1</v>
      </c>
      <c r="I81" s="62">
        <f>G81*(1+H81)*E81/F81</f>
        <v>0</v>
      </c>
      <c r="K81" s="113"/>
    </row>
    <row r="82" spans="2:11" x14ac:dyDescent="0.25">
      <c r="B82" s="131"/>
      <c r="C82" s="92" t="s">
        <v>4</v>
      </c>
      <c r="D82" s="27" t="s">
        <v>35</v>
      </c>
      <c r="E82" s="27">
        <v>0</v>
      </c>
      <c r="F82" s="28">
        <f>VLOOKUP(C82,$G$65:$H$66,2,FALSE)</f>
        <v>2.1498775936706966</v>
      </c>
      <c r="G82" s="13">
        <f t="shared" si="0"/>
        <v>44</v>
      </c>
      <c r="H82" s="13">
        <f>VLOOKUP(D82,Коэффициенты!$E$5:$F$12,2,FALSE)</f>
        <v>0.1</v>
      </c>
      <c r="I82" s="63">
        <f>G82*(1+H82)*E82/F82</f>
        <v>0</v>
      </c>
    </row>
    <row r="83" spans="2:11" x14ac:dyDescent="0.25">
      <c r="B83" s="131"/>
      <c r="C83" s="26" t="s">
        <v>43</v>
      </c>
      <c r="D83" s="10" t="s">
        <v>35</v>
      </c>
      <c r="E83" s="27">
        <v>0</v>
      </c>
      <c r="F83" s="28">
        <f>$C$43</f>
        <v>1.2738856181665266</v>
      </c>
      <c r="G83" s="13">
        <f t="shared" si="0"/>
        <v>44</v>
      </c>
      <c r="H83" s="13">
        <f>VLOOKUP(D83,Коэффициенты!$E$5:$F$12,2,FALSE)+$E$66*VLOOKUP($D$39,Коэффициенты!$B$14:$C$20,2,FALSE)</f>
        <v>1.1200000000000001</v>
      </c>
      <c r="I83" s="63">
        <f>G83*(1+H83)*E83/F83</f>
        <v>0</v>
      </c>
    </row>
    <row r="84" spans="2:11" ht="13.8" thickBot="1" x14ac:dyDescent="0.3">
      <c r="B84" s="131"/>
      <c r="C84" s="43" t="s">
        <v>6</v>
      </c>
      <c r="D84" s="27" t="s">
        <v>35</v>
      </c>
      <c r="E84" s="10">
        <v>0</v>
      </c>
      <c r="F84" s="28">
        <f>VLOOKUP(C84,$I$65:$J$66,2,FALSE)</f>
        <v>0.54</v>
      </c>
      <c r="G84" s="9">
        <f t="shared" si="0"/>
        <v>44</v>
      </c>
      <c r="H84" s="13">
        <f>VLOOKUP(D84,Коэффициенты!$E$5:$F$12,2,FALSE)</f>
        <v>0.1</v>
      </c>
      <c r="I84" s="64">
        <f>G84*(1+H84)*E84/F84</f>
        <v>0</v>
      </c>
    </row>
    <row r="85" spans="2:11" ht="13.8" thickBot="1" x14ac:dyDescent="0.3">
      <c r="B85" s="131"/>
      <c r="C85" s="26" t="s">
        <v>45</v>
      </c>
      <c r="D85" s="13" t="s">
        <v>8</v>
      </c>
      <c r="E85" s="7">
        <v>0</v>
      </c>
      <c r="F85" s="28">
        <f>$C$36</f>
        <v>2.67807881773399</v>
      </c>
      <c r="G85" s="13">
        <f>($E$64-$E$65)*0.9</f>
        <v>39.6</v>
      </c>
      <c r="H85" s="13" t="s">
        <v>8</v>
      </c>
      <c r="I85" s="63">
        <f>G85*E85/F85</f>
        <v>0</v>
      </c>
    </row>
    <row r="86" spans="2:11" x14ac:dyDescent="0.25">
      <c r="B86" s="131"/>
      <c r="C86" s="26" t="s">
        <v>50</v>
      </c>
      <c r="D86" s="13" t="s">
        <v>8</v>
      </c>
      <c r="E86" s="7">
        <v>0</v>
      </c>
      <c r="F86" s="28">
        <f>$C$56</f>
        <v>2.9466498458088028</v>
      </c>
      <c r="G86" s="13">
        <f t="shared" ref="G86:G94" si="1">$E$64-$E$65</f>
        <v>44</v>
      </c>
      <c r="H86" s="13" t="s">
        <v>8</v>
      </c>
      <c r="I86" s="63">
        <f>G86*E86/F86</f>
        <v>0</v>
      </c>
    </row>
    <row r="87" spans="2:11" x14ac:dyDescent="0.25">
      <c r="B87" s="131"/>
      <c r="C87" s="24" t="s">
        <v>51</v>
      </c>
      <c r="D87" s="9" t="s">
        <v>8</v>
      </c>
      <c r="E87" s="10">
        <v>0</v>
      </c>
      <c r="F87" s="25">
        <f>$C$57</f>
        <v>5.1466498458088026</v>
      </c>
      <c r="G87" s="9">
        <f t="shared" si="1"/>
        <v>44</v>
      </c>
      <c r="H87" s="9" t="s">
        <v>8</v>
      </c>
      <c r="I87" s="64">
        <f>G87*E87/F87</f>
        <v>0</v>
      </c>
    </row>
    <row r="88" spans="2:11" x14ac:dyDescent="0.25">
      <c r="B88" s="131"/>
      <c r="C88" s="24" t="s">
        <v>52</v>
      </c>
      <c r="D88" s="9" t="s">
        <v>8</v>
      </c>
      <c r="E88" s="10">
        <v>0</v>
      </c>
      <c r="F88" s="25">
        <f>$C$58</f>
        <v>9.4466498458088033</v>
      </c>
      <c r="G88" s="9">
        <f t="shared" si="1"/>
        <v>44</v>
      </c>
      <c r="H88" s="9" t="s">
        <v>8</v>
      </c>
      <c r="I88" s="64">
        <f>G88*E88/F88</f>
        <v>0</v>
      </c>
    </row>
    <row r="89" spans="2:11" ht="13.8" thickBot="1" x14ac:dyDescent="0.3">
      <c r="B89" s="132"/>
      <c r="C89" s="16" t="s">
        <v>53</v>
      </c>
      <c r="D89" s="11" t="s">
        <v>8</v>
      </c>
      <c r="E89" s="12">
        <v>0</v>
      </c>
      <c r="F89" s="14">
        <f>$C$59</f>
        <v>15.046649845808803</v>
      </c>
      <c r="G89" s="11">
        <f t="shared" si="1"/>
        <v>44</v>
      </c>
      <c r="H89" s="11" t="s">
        <v>8</v>
      </c>
      <c r="I89" s="65">
        <f>G89*E89/F89</f>
        <v>0</v>
      </c>
    </row>
    <row r="90" spans="2:11" ht="16.2" thickBot="1" x14ac:dyDescent="0.3">
      <c r="B90" s="145" t="s">
        <v>302</v>
      </c>
      <c r="C90" s="146"/>
      <c r="D90" s="146"/>
      <c r="E90" s="146"/>
      <c r="F90" s="146"/>
      <c r="G90" s="146"/>
      <c r="H90" s="147"/>
      <c r="I90" s="115">
        <f>SUM(I81:I89)</f>
        <v>0</v>
      </c>
    </row>
    <row r="91" spans="2:11" x14ac:dyDescent="0.25">
      <c r="B91" s="130">
        <f>B81+1</f>
        <v>3</v>
      </c>
      <c r="C91" s="67" t="s">
        <v>4</v>
      </c>
      <c r="D91" s="7" t="s">
        <v>35</v>
      </c>
      <c r="E91" s="7">
        <v>0</v>
      </c>
      <c r="F91" s="95">
        <f>VLOOKUP(C91,$G$65:$H$66,2,FALSE)</f>
        <v>2.1498775936706966</v>
      </c>
      <c r="G91" s="6">
        <f t="shared" si="1"/>
        <v>44</v>
      </c>
      <c r="H91" s="6">
        <f>VLOOKUP(D91,Коэффициенты!$E$5:$F$12,2,FALSE)</f>
        <v>0.1</v>
      </c>
      <c r="I91" s="62">
        <f>G91*(1+H91)*E91/F91</f>
        <v>0</v>
      </c>
    </row>
    <row r="92" spans="2:11" x14ac:dyDescent="0.25">
      <c r="B92" s="131"/>
      <c r="C92" s="92" t="s">
        <v>4</v>
      </c>
      <c r="D92" s="27" t="s">
        <v>35</v>
      </c>
      <c r="E92" s="27">
        <v>0</v>
      </c>
      <c r="F92" s="28">
        <f>VLOOKUP(C92,$G$65:$H$66,2,FALSE)</f>
        <v>2.1498775936706966</v>
      </c>
      <c r="G92" s="13">
        <f t="shared" si="1"/>
        <v>44</v>
      </c>
      <c r="H92" s="13">
        <f>VLOOKUP(D92,Коэффициенты!$E$5:$F$12,2,FALSE)</f>
        <v>0.1</v>
      </c>
      <c r="I92" s="63">
        <f>G92*(1+H92)*E92/F92</f>
        <v>0</v>
      </c>
    </row>
    <row r="93" spans="2:11" x14ac:dyDescent="0.25">
      <c r="B93" s="131"/>
      <c r="C93" s="26" t="s">
        <v>43</v>
      </c>
      <c r="D93" s="10" t="s">
        <v>35</v>
      </c>
      <c r="E93" s="27">
        <v>0</v>
      </c>
      <c r="F93" s="28">
        <f>$C$43</f>
        <v>1.2738856181665266</v>
      </c>
      <c r="G93" s="13">
        <f t="shared" si="1"/>
        <v>44</v>
      </c>
      <c r="H93" s="13">
        <f>VLOOKUP(D93,Коэффициенты!$E$5:$F$12,2,FALSE)+$E$66*VLOOKUP($D$39,Коэффициенты!$B$14:$C$20,2,FALSE)</f>
        <v>1.1200000000000001</v>
      </c>
      <c r="I93" s="63">
        <f>G93*(1+H93)*E93/F93</f>
        <v>0</v>
      </c>
    </row>
    <row r="94" spans="2:11" ht="13.8" thickBot="1" x14ac:dyDescent="0.3">
      <c r="B94" s="131"/>
      <c r="C94" s="43" t="s">
        <v>6</v>
      </c>
      <c r="D94" s="27" t="s">
        <v>35</v>
      </c>
      <c r="E94" s="10">
        <v>0</v>
      </c>
      <c r="F94" s="28">
        <f>VLOOKUP(C94,$I$65:$J$66,2,FALSE)</f>
        <v>0.54</v>
      </c>
      <c r="G94" s="9">
        <f t="shared" si="1"/>
        <v>44</v>
      </c>
      <c r="H94" s="13">
        <f>VLOOKUP(D94,Коэффициенты!$E$5:$F$12,2,FALSE)</f>
        <v>0.1</v>
      </c>
      <c r="I94" s="64">
        <f>G94*(1+H94)*E94/F94</f>
        <v>0</v>
      </c>
    </row>
    <row r="95" spans="2:11" ht="13.8" thickBot="1" x14ac:dyDescent="0.3">
      <c r="B95" s="131"/>
      <c r="C95" s="26" t="s">
        <v>45</v>
      </c>
      <c r="D95" s="13"/>
      <c r="E95" s="7">
        <v>0</v>
      </c>
      <c r="F95" s="28">
        <f>$C$36</f>
        <v>2.67807881773399</v>
      </c>
      <c r="G95" s="13">
        <f>($E$64-$E$65)*0.9</f>
        <v>39.6</v>
      </c>
      <c r="H95" s="13" t="s">
        <v>8</v>
      </c>
      <c r="I95" s="63">
        <f>G95*E95/F95</f>
        <v>0</v>
      </c>
    </row>
    <row r="96" spans="2:11" x14ac:dyDescent="0.25">
      <c r="B96" s="131"/>
      <c r="C96" s="26" t="s">
        <v>50</v>
      </c>
      <c r="D96" s="13" t="s">
        <v>8</v>
      </c>
      <c r="E96" s="7">
        <v>0</v>
      </c>
      <c r="F96" s="28">
        <f>$C$56</f>
        <v>2.9466498458088028</v>
      </c>
      <c r="G96" s="13">
        <f t="shared" ref="G96:G104" si="2">$E$64-$E$65</f>
        <v>44</v>
      </c>
      <c r="H96" s="13" t="s">
        <v>8</v>
      </c>
      <c r="I96" s="63">
        <f>G96*E96/F96</f>
        <v>0</v>
      </c>
    </row>
    <row r="97" spans="2:12" x14ac:dyDescent="0.25">
      <c r="B97" s="131"/>
      <c r="C97" s="24" t="s">
        <v>51</v>
      </c>
      <c r="D97" s="9" t="s">
        <v>8</v>
      </c>
      <c r="E97" s="10">
        <v>0</v>
      </c>
      <c r="F97" s="25">
        <f>$C$57</f>
        <v>5.1466498458088026</v>
      </c>
      <c r="G97" s="9">
        <f t="shared" si="2"/>
        <v>44</v>
      </c>
      <c r="H97" s="9" t="s">
        <v>8</v>
      </c>
      <c r="I97" s="64">
        <f>G97*E97/F97</f>
        <v>0</v>
      </c>
      <c r="L97" t="s">
        <v>291</v>
      </c>
    </row>
    <row r="98" spans="2:12" x14ac:dyDescent="0.25">
      <c r="B98" s="131"/>
      <c r="C98" s="24" t="s">
        <v>52</v>
      </c>
      <c r="D98" s="9" t="s">
        <v>8</v>
      </c>
      <c r="E98" s="10">
        <v>0</v>
      </c>
      <c r="F98" s="25">
        <f>$C$58</f>
        <v>9.4466498458088033</v>
      </c>
      <c r="G98" s="9">
        <f t="shared" si="2"/>
        <v>44</v>
      </c>
      <c r="H98" s="9" t="s">
        <v>8</v>
      </c>
      <c r="I98" s="64">
        <f>G98*E98/F98</f>
        <v>0</v>
      </c>
    </row>
    <row r="99" spans="2:12" ht="13.8" thickBot="1" x14ac:dyDescent="0.3">
      <c r="B99" s="132"/>
      <c r="C99" s="16" t="s">
        <v>53</v>
      </c>
      <c r="D99" s="11" t="s">
        <v>8</v>
      </c>
      <c r="E99" s="12">
        <v>0</v>
      </c>
      <c r="F99" s="14">
        <f>$C$59</f>
        <v>15.046649845808803</v>
      </c>
      <c r="G99" s="11">
        <f t="shared" si="2"/>
        <v>44</v>
      </c>
      <c r="H99" s="11" t="s">
        <v>8</v>
      </c>
      <c r="I99" s="65">
        <f>G99*E99/F99</f>
        <v>0</v>
      </c>
    </row>
    <row r="100" spans="2:12" ht="16.2" thickBot="1" x14ac:dyDescent="0.3">
      <c r="B100" s="145" t="s">
        <v>302</v>
      </c>
      <c r="C100" s="146"/>
      <c r="D100" s="146"/>
      <c r="E100" s="146"/>
      <c r="F100" s="146"/>
      <c r="G100" s="146"/>
      <c r="H100" s="147"/>
      <c r="I100" s="115">
        <f>SUM(I91:I99)</f>
        <v>0</v>
      </c>
    </row>
    <row r="101" spans="2:12" x14ac:dyDescent="0.25">
      <c r="B101" s="130">
        <f>B91+1</f>
        <v>4</v>
      </c>
      <c r="C101" s="67" t="s">
        <v>4</v>
      </c>
      <c r="D101" s="7" t="s">
        <v>35</v>
      </c>
      <c r="E101" s="7">
        <v>0</v>
      </c>
      <c r="F101" s="95">
        <f>VLOOKUP(C101,$G$65:$H$66,2,FALSE)</f>
        <v>2.1498775936706966</v>
      </c>
      <c r="G101" s="6">
        <f t="shared" si="2"/>
        <v>44</v>
      </c>
      <c r="H101" s="6">
        <f>VLOOKUP(D101,Коэффициенты!$E$5:$F$12,2,FALSE)</f>
        <v>0.1</v>
      </c>
      <c r="I101" s="62">
        <f>G101*(1+H101)*E101/F101</f>
        <v>0</v>
      </c>
    </row>
    <row r="102" spans="2:12" x14ac:dyDescent="0.25">
      <c r="B102" s="131"/>
      <c r="C102" s="92" t="s">
        <v>4</v>
      </c>
      <c r="D102" s="27" t="s">
        <v>35</v>
      </c>
      <c r="E102" s="27">
        <v>0</v>
      </c>
      <c r="F102" s="28">
        <f>VLOOKUP(C102,$G$65:$H$66,2,FALSE)</f>
        <v>2.1498775936706966</v>
      </c>
      <c r="G102" s="13">
        <f t="shared" si="2"/>
        <v>44</v>
      </c>
      <c r="H102" s="13">
        <f>VLOOKUP(D102,Коэффициенты!$E$5:$F$12,2,FALSE)</f>
        <v>0.1</v>
      </c>
      <c r="I102" s="63">
        <f>G102*(1+H102)*E102/F102</f>
        <v>0</v>
      </c>
    </row>
    <row r="103" spans="2:12" x14ac:dyDescent="0.25">
      <c r="B103" s="131"/>
      <c r="C103" s="26" t="s">
        <v>43</v>
      </c>
      <c r="D103" s="10" t="s">
        <v>35</v>
      </c>
      <c r="E103" s="27">
        <v>0</v>
      </c>
      <c r="F103" s="28">
        <f>$C$43</f>
        <v>1.2738856181665266</v>
      </c>
      <c r="G103" s="13">
        <f t="shared" si="2"/>
        <v>44</v>
      </c>
      <c r="H103" s="13">
        <f>VLOOKUP(D103,Коэффициенты!$E$5:$F$12,2,FALSE)+$E$66*VLOOKUP($D$39,Коэффициенты!$B$14:$C$20,2,FALSE)</f>
        <v>1.1200000000000001</v>
      </c>
      <c r="I103" s="63">
        <f>G103*(1+H103)*E103/F103</f>
        <v>0</v>
      </c>
    </row>
    <row r="104" spans="2:12" ht="13.8" thickBot="1" x14ac:dyDescent="0.3">
      <c r="B104" s="131"/>
      <c r="C104" s="43" t="s">
        <v>6</v>
      </c>
      <c r="D104" s="27" t="s">
        <v>35</v>
      </c>
      <c r="E104" s="10">
        <v>0</v>
      </c>
      <c r="F104" s="28">
        <f>VLOOKUP(C104,$I$65:$J$66,2,FALSE)</f>
        <v>0.54</v>
      </c>
      <c r="G104" s="9">
        <f t="shared" si="2"/>
        <v>44</v>
      </c>
      <c r="H104" s="13">
        <f>VLOOKUP(D104,Коэффициенты!$E$5:$F$12,2,FALSE)</f>
        <v>0.1</v>
      </c>
      <c r="I104" s="64">
        <f>G104*(1+H104)*E104/F104</f>
        <v>0</v>
      </c>
    </row>
    <row r="105" spans="2:12" ht="13.8" thickBot="1" x14ac:dyDescent="0.3">
      <c r="B105" s="131"/>
      <c r="C105" s="26" t="s">
        <v>45</v>
      </c>
      <c r="D105" s="13" t="s">
        <v>8</v>
      </c>
      <c r="E105" s="7">
        <v>0</v>
      </c>
      <c r="F105" s="28">
        <f>$C$36</f>
        <v>2.67807881773399</v>
      </c>
      <c r="G105" s="13">
        <f>($E$64-$E$65)*0.9</f>
        <v>39.6</v>
      </c>
      <c r="H105" s="13" t="s">
        <v>8</v>
      </c>
      <c r="I105" s="63">
        <f>G105*E105/F105</f>
        <v>0</v>
      </c>
    </row>
    <row r="106" spans="2:12" x14ac:dyDescent="0.25">
      <c r="B106" s="131"/>
      <c r="C106" s="26" t="s">
        <v>50</v>
      </c>
      <c r="D106" s="13" t="s">
        <v>8</v>
      </c>
      <c r="E106" s="7">
        <v>0</v>
      </c>
      <c r="F106" s="28">
        <f>$C$56</f>
        <v>2.9466498458088028</v>
      </c>
      <c r="G106" s="13">
        <f t="shared" ref="G106:G114" si="3">$E$64-$E$65</f>
        <v>44</v>
      </c>
      <c r="H106" s="13" t="s">
        <v>8</v>
      </c>
      <c r="I106" s="63">
        <f>G106*E106/F106</f>
        <v>0</v>
      </c>
    </row>
    <row r="107" spans="2:12" x14ac:dyDescent="0.25">
      <c r="B107" s="131"/>
      <c r="C107" s="24" t="s">
        <v>51</v>
      </c>
      <c r="D107" s="9" t="s">
        <v>8</v>
      </c>
      <c r="E107" s="10">
        <v>0</v>
      </c>
      <c r="F107" s="25">
        <f>$C$57</f>
        <v>5.1466498458088026</v>
      </c>
      <c r="G107" s="9">
        <f t="shared" si="3"/>
        <v>44</v>
      </c>
      <c r="H107" s="9" t="s">
        <v>8</v>
      </c>
      <c r="I107" s="64">
        <f>G107*E107/F107</f>
        <v>0</v>
      </c>
    </row>
    <row r="108" spans="2:12" x14ac:dyDescent="0.25">
      <c r="B108" s="131"/>
      <c r="C108" s="24" t="s">
        <v>52</v>
      </c>
      <c r="D108" s="9" t="s">
        <v>8</v>
      </c>
      <c r="E108" s="10">
        <v>0</v>
      </c>
      <c r="F108" s="25">
        <f>$C$58</f>
        <v>9.4466498458088033</v>
      </c>
      <c r="G108" s="9">
        <f t="shared" si="3"/>
        <v>44</v>
      </c>
      <c r="H108" s="9" t="s">
        <v>8</v>
      </c>
      <c r="I108" s="64">
        <f>G108*E108/F108</f>
        <v>0</v>
      </c>
    </row>
    <row r="109" spans="2:12" ht="13.8" thickBot="1" x14ac:dyDescent="0.3">
      <c r="B109" s="132"/>
      <c r="C109" s="16" t="s">
        <v>53</v>
      </c>
      <c r="D109" s="11" t="s">
        <v>8</v>
      </c>
      <c r="E109" s="12">
        <v>0</v>
      </c>
      <c r="F109" s="14">
        <f>$C$59</f>
        <v>15.046649845808803</v>
      </c>
      <c r="G109" s="11">
        <f t="shared" si="3"/>
        <v>44</v>
      </c>
      <c r="H109" s="11" t="s">
        <v>8</v>
      </c>
      <c r="I109" s="65">
        <f>G109*E109/F109</f>
        <v>0</v>
      </c>
    </row>
    <row r="110" spans="2:12" ht="16.2" thickBot="1" x14ac:dyDescent="0.3">
      <c r="B110" s="145" t="s">
        <v>302</v>
      </c>
      <c r="C110" s="146"/>
      <c r="D110" s="146"/>
      <c r="E110" s="146"/>
      <c r="F110" s="146"/>
      <c r="G110" s="146"/>
      <c r="H110" s="147"/>
      <c r="I110" s="115">
        <f>SUM(I101:I109)</f>
        <v>0</v>
      </c>
    </row>
    <row r="111" spans="2:12" x14ac:dyDescent="0.25">
      <c r="B111" s="130">
        <f>B101+1</f>
        <v>5</v>
      </c>
      <c r="C111" s="67" t="s">
        <v>4</v>
      </c>
      <c r="D111" s="7" t="s">
        <v>35</v>
      </c>
      <c r="E111" s="7">
        <v>0</v>
      </c>
      <c r="F111" s="95">
        <f>VLOOKUP(C111,$G$65:$H$66,2,FALSE)</f>
        <v>2.1498775936706966</v>
      </c>
      <c r="G111" s="6">
        <f t="shared" si="3"/>
        <v>44</v>
      </c>
      <c r="H111" s="6">
        <f>VLOOKUP(D111,Коэффициенты!$E$5:$F$12,2,FALSE)</f>
        <v>0.1</v>
      </c>
      <c r="I111" s="62">
        <f>G111*(1+H111)*E111/F111</f>
        <v>0</v>
      </c>
    </row>
    <row r="112" spans="2:12" ht="13.8" thickBot="1" x14ac:dyDescent="0.3">
      <c r="B112" s="131"/>
      <c r="C112" s="92" t="s">
        <v>4</v>
      </c>
      <c r="D112" s="27" t="s">
        <v>35</v>
      </c>
      <c r="E112" s="27">
        <v>0</v>
      </c>
      <c r="F112" s="28">
        <f>VLOOKUP(C112,$G$65:$H$66,2,FALSE)</f>
        <v>2.1498775936706966</v>
      </c>
      <c r="G112" s="13">
        <f t="shared" si="3"/>
        <v>44</v>
      </c>
      <c r="H112" s="13">
        <f>VLOOKUP(D112,Коэффициенты!$E$5:$F$12,2,FALSE)</f>
        <v>0.1</v>
      </c>
      <c r="I112" s="63">
        <f>G112*(1+H112)*E112/F112</f>
        <v>0</v>
      </c>
    </row>
    <row r="113" spans="2:9" x14ac:dyDescent="0.25">
      <c r="B113" s="131"/>
      <c r="C113" s="26" t="s">
        <v>43</v>
      </c>
      <c r="D113" s="10" t="s">
        <v>35</v>
      </c>
      <c r="E113" s="7">
        <v>0</v>
      </c>
      <c r="F113" s="28">
        <f>$C$43</f>
        <v>1.2738856181665266</v>
      </c>
      <c r="G113" s="13">
        <f t="shared" si="3"/>
        <v>44</v>
      </c>
      <c r="H113" s="13">
        <f>VLOOKUP(D113,Коэффициенты!$E$5:$F$12,2,FALSE)+$E$66*VLOOKUP($D$39,Коэффициенты!$B$14:$C$20,2,FALSE)</f>
        <v>1.1200000000000001</v>
      </c>
      <c r="I113" s="63">
        <f>G113*(1+H113)*E113/F113</f>
        <v>0</v>
      </c>
    </row>
    <row r="114" spans="2:9" x14ac:dyDescent="0.25">
      <c r="B114" s="131"/>
      <c r="C114" s="43" t="s">
        <v>6</v>
      </c>
      <c r="D114" s="27" t="s">
        <v>35</v>
      </c>
      <c r="E114" s="10">
        <v>0</v>
      </c>
      <c r="F114" s="28">
        <f>VLOOKUP(C114,$I$65:$J$66,2,FALSE)</f>
        <v>0.54</v>
      </c>
      <c r="G114" s="9">
        <f t="shared" si="3"/>
        <v>44</v>
      </c>
      <c r="H114" s="13">
        <f>VLOOKUP(D114,Коэффициенты!$E$5:$F$12,2,FALSE)</f>
        <v>0.1</v>
      </c>
      <c r="I114" s="64">
        <f>G114*(1+H114)*E114/F114</f>
        <v>0</v>
      </c>
    </row>
    <row r="115" spans="2:9" x14ac:dyDescent="0.25">
      <c r="B115" s="131"/>
      <c r="C115" s="26" t="s">
        <v>45</v>
      </c>
      <c r="D115" s="13" t="s">
        <v>8</v>
      </c>
      <c r="E115" s="27">
        <v>0</v>
      </c>
      <c r="F115" s="28">
        <f>$C$36</f>
        <v>2.67807881773399</v>
      </c>
      <c r="G115" s="13">
        <f>($E$64-$E$65)*0.9</f>
        <v>39.6</v>
      </c>
      <c r="H115" s="13" t="s">
        <v>8</v>
      </c>
      <c r="I115" s="63">
        <f>G115*E115/F115</f>
        <v>0</v>
      </c>
    </row>
    <row r="116" spans="2:9" x14ac:dyDescent="0.25">
      <c r="B116" s="131"/>
      <c r="C116" s="26" t="s">
        <v>50</v>
      </c>
      <c r="D116" s="13" t="s">
        <v>8</v>
      </c>
      <c r="E116" s="27">
        <v>0</v>
      </c>
      <c r="F116" s="28">
        <f>$C$56</f>
        <v>2.9466498458088028</v>
      </c>
      <c r="G116" s="13">
        <f t="shared" ref="G116:G124" si="4">$E$64-$E$65</f>
        <v>44</v>
      </c>
      <c r="H116" s="13" t="s">
        <v>8</v>
      </c>
      <c r="I116" s="63">
        <f>G116*E116/F116</f>
        <v>0</v>
      </c>
    </row>
    <row r="117" spans="2:9" x14ac:dyDescent="0.25">
      <c r="B117" s="131"/>
      <c r="C117" s="24" t="s">
        <v>51</v>
      </c>
      <c r="D117" s="9" t="s">
        <v>8</v>
      </c>
      <c r="E117" s="10">
        <v>0</v>
      </c>
      <c r="F117" s="25">
        <f>$C$57</f>
        <v>5.1466498458088026</v>
      </c>
      <c r="G117" s="9">
        <f t="shared" si="4"/>
        <v>44</v>
      </c>
      <c r="H117" s="9" t="s">
        <v>8</v>
      </c>
      <c r="I117" s="64">
        <f>G117*E117/F117</f>
        <v>0</v>
      </c>
    </row>
    <row r="118" spans="2:9" x14ac:dyDescent="0.25">
      <c r="B118" s="131"/>
      <c r="C118" s="24" t="s">
        <v>52</v>
      </c>
      <c r="D118" s="9" t="s">
        <v>8</v>
      </c>
      <c r="E118" s="10">
        <v>0</v>
      </c>
      <c r="F118" s="25">
        <f>$C$58</f>
        <v>9.4466498458088033</v>
      </c>
      <c r="G118" s="9">
        <f t="shared" si="4"/>
        <v>44</v>
      </c>
      <c r="H118" s="9" t="s">
        <v>8</v>
      </c>
      <c r="I118" s="64">
        <f>G118*E118/F118</f>
        <v>0</v>
      </c>
    </row>
    <row r="119" spans="2:9" ht="13.8" thickBot="1" x14ac:dyDescent="0.3">
      <c r="B119" s="132"/>
      <c r="C119" s="16" t="s">
        <v>53</v>
      </c>
      <c r="D119" s="11" t="s">
        <v>8</v>
      </c>
      <c r="E119" s="12">
        <v>0</v>
      </c>
      <c r="F119" s="14">
        <f>$C$59</f>
        <v>15.046649845808803</v>
      </c>
      <c r="G119" s="11">
        <f t="shared" si="4"/>
        <v>44</v>
      </c>
      <c r="H119" s="11" t="s">
        <v>8</v>
      </c>
      <c r="I119" s="65">
        <f>G119*E119/F119</f>
        <v>0</v>
      </c>
    </row>
    <row r="120" spans="2:9" ht="16.2" thickBot="1" x14ac:dyDescent="0.3">
      <c r="B120" s="145" t="s">
        <v>302</v>
      </c>
      <c r="C120" s="146"/>
      <c r="D120" s="146"/>
      <c r="E120" s="146"/>
      <c r="F120" s="146"/>
      <c r="G120" s="146"/>
      <c r="H120" s="147"/>
      <c r="I120" s="115">
        <f>SUM(I111:I119)</f>
        <v>0</v>
      </c>
    </row>
    <row r="121" spans="2:9" x14ac:dyDescent="0.25">
      <c r="B121" s="130">
        <f>B111+1</f>
        <v>6</v>
      </c>
      <c r="C121" s="67" t="s">
        <v>4</v>
      </c>
      <c r="D121" s="7" t="s">
        <v>35</v>
      </c>
      <c r="E121" s="7">
        <v>0</v>
      </c>
      <c r="F121" s="95">
        <f>VLOOKUP(C121,$G$65:$H$66,2,FALSE)</f>
        <v>2.1498775936706966</v>
      </c>
      <c r="G121" s="6">
        <f t="shared" si="4"/>
        <v>44</v>
      </c>
      <c r="H121" s="6">
        <f>VLOOKUP(D121,Коэффициенты!$E$5:$F$12,2,FALSE)</f>
        <v>0.1</v>
      </c>
      <c r="I121" s="62">
        <f>G121*(1+H121)*E121/F121</f>
        <v>0</v>
      </c>
    </row>
    <row r="122" spans="2:9" x14ac:dyDescent="0.25">
      <c r="B122" s="131"/>
      <c r="C122" s="92" t="s">
        <v>4</v>
      </c>
      <c r="D122" s="27" t="s">
        <v>35</v>
      </c>
      <c r="E122" s="27">
        <v>0</v>
      </c>
      <c r="F122" s="28">
        <f>VLOOKUP(C122,$G$65:$H$66,2,FALSE)</f>
        <v>2.1498775936706966</v>
      </c>
      <c r="G122" s="13">
        <f t="shared" si="4"/>
        <v>44</v>
      </c>
      <c r="H122" s="13">
        <f>VLOOKUP(D122,Коэффициенты!$E$5:$F$12,2,FALSE)</f>
        <v>0.1</v>
      </c>
      <c r="I122" s="63">
        <f>G122*(1+H122)*E122/F122</f>
        <v>0</v>
      </c>
    </row>
    <row r="123" spans="2:9" x14ac:dyDescent="0.25">
      <c r="B123" s="131"/>
      <c r="C123" s="26" t="s">
        <v>43</v>
      </c>
      <c r="D123" s="10" t="s">
        <v>35</v>
      </c>
      <c r="E123" s="27">
        <v>0</v>
      </c>
      <c r="F123" s="28">
        <f>$C$43</f>
        <v>1.2738856181665266</v>
      </c>
      <c r="G123" s="13">
        <f t="shared" si="4"/>
        <v>44</v>
      </c>
      <c r="H123" s="13">
        <f>VLOOKUP(D123,Коэффициенты!$E$5:$F$12,2,FALSE)+$E$66*VLOOKUP($D$39,Коэффициенты!$B$14:$C$20,2,FALSE)</f>
        <v>1.1200000000000001</v>
      </c>
      <c r="I123" s="63">
        <f>G123*(1+H123)*E123/F123</f>
        <v>0</v>
      </c>
    </row>
    <row r="124" spans="2:9" x14ac:dyDescent="0.25">
      <c r="B124" s="131"/>
      <c r="C124" s="43" t="s">
        <v>6</v>
      </c>
      <c r="D124" s="27" t="s">
        <v>35</v>
      </c>
      <c r="E124" s="10">
        <v>0</v>
      </c>
      <c r="F124" s="28">
        <f>VLOOKUP(C124,$I$65:$J$66,2,FALSE)</f>
        <v>0.54</v>
      </c>
      <c r="G124" s="9">
        <f t="shared" si="4"/>
        <v>44</v>
      </c>
      <c r="H124" s="13">
        <f>VLOOKUP(D124,Коэффициенты!$E$5:$F$12,2,FALSE)</f>
        <v>0.1</v>
      </c>
      <c r="I124" s="64">
        <f>G124*(1+H124)*E124/F124</f>
        <v>0</v>
      </c>
    </row>
    <row r="125" spans="2:9" x14ac:dyDescent="0.25">
      <c r="B125" s="131"/>
      <c r="C125" s="26" t="s">
        <v>45</v>
      </c>
      <c r="D125" s="13" t="s">
        <v>8</v>
      </c>
      <c r="E125" s="27">
        <v>0</v>
      </c>
      <c r="F125" s="28">
        <f>$C$36</f>
        <v>2.67807881773399</v>
      </c>
      <c r="G125" s="13">
        <f>($E$64-$E$65)*0.9</f>
        <v>39.6</v>
      </c>
      <c r="H125" s="13" t="s">
        <v>8</v>
      </c>
      <c r="I125" s="63">
        <f>G125*E125/F125</f>
        <v>0</v>
      </c>
    </row>
    <row r="126" spans="2:9" x14ac:dyDescent="0.25">
      <c r="B126" s="131"/>
      <c r="C126" s="26" t="s">
        <v>50</v>
      </c>
      <c r="D126" s="13" t="s">
        <v>8</v>
      </c>
      <c r="E126" s="27">
        <v>0</v>
      </c>
      <c r="F126" s="28">
        <f>$C$56</f>
        <v>2.9466498458088028</v>
      </c>
      <c r="G126" s="13">
        <f t="shared" ref="G126:G134" si="5">$E$64-$E$65</f>
        <v>44</v>
      </c>
      <c r="H126" s="13" t="s">
        <v>8</v>
      </c>
      <c r="I126" s="63">
        <f>G126*E126/F126</f>
        <v>0</v>
      </c>
    </row>
    <row r="127" spans="2:9" x14ac:dyDescent="0.25">
      <c r="B127" s="131"/>
      <c r="C127" s="24" t="s">
        <v>51</v>
      </c>
      <c r="D127" s="9" t="s">
        <v>8</v>
      </c>
      <c r="E127" s="10">
        <v>0</v>
      </c>
      <c r="F127" s="25">
        <f>$C$57</f>
        <v>5.1466498458088026</v>
      </c>
      <c r="G127" s="9">
        <f t="shared" si="5"/>
        <v>44</v>
      </c>
      <c r="H127" s="9" t="s">
        <v>8</v>
      </c>
      <c r="I127" s="64">
        <f>G127*E127/F127</f>
        <v>0</v>
      </c>
    </row>
    <row r="128" spans="2:9" x14ac:dyDescent="0.25">
      <c r="B128" s="131"/>
      <c r="C128" s="24" t="s">
        <v>52</v>
      </c>
      <c r="D128" s="9" t="s">
        <v>8</v>
      </c>
      <c r="E128" s="10">
        <v>0</v>
      </c>
      <c r="F128" s="25">
        <f>$C$58</f>
        <v>9.4466498458088033</v>
      </c>
      <c r="G128" s="9">
        <f t="shared" si="5"/>
        <v>44</v>
      </c>
      <c r="H128" s="9" t="s">
        <v>8</v>
      </c>
      <c r="I128" s="64">
        <f>G128*E128/F128</f>
        <v>0</v>
      </c>
    </row>
    <row r="129" spans="2:11" ht="13.8" thickBot="1" x14ac:dyDescent="0.3">
      <c r="B129" s="132"/>
      <c r="C129" s="16" t="s">
        <v>53</v>
      </c>
      <c r="D129" s="11" t="s">
        <v>8</v>
      </c>
      <c r="E129" s="12">
        <v>0</v>
      </c>
      <c r="F129" s="14">
        <f>$C$59</f>
        <v>15.046649845808803</v>
      </c>
      <c r="G129" s="11">
        <f t="shared" si="5"/>
        <v>44</v>
      </c>
      <c r="H129" s="11" t="s">
        <v>8</v>
      </c>
      <c r="I129" s="65">
        <f>G129*E129/F129</f>
        <v>0</v>
      </c>
    </row>
    <row r="130" spans="2:11" ht="16.2" thickBot="1" x14ac:dyDescent="0.3">
      <c r="B130" s="145" t="s">
        <v>302</v>
      </c>
      <c r="C130" s="146"/>
      <c r="D130" s="146"/>
      <c r="E130" s="146"/>
      <c r="F130" s="146"/>
      <c r="G130" s="146"/>
      <c r="H130" s="147"/>
      <c r="I130" s="115">
        <f>SUM(I121:I129)</f>
        <v>0</v>
      </c>
    </row>
    <row r="131" spans="2:11" x14ac:dyDescent="0.25">
      <c r="B131" s="130">
        <f>B121+1</f>
        <v>7</v>
      </c>
      <c r="C131" s="67" t="s">
        <v>4</v>
      </c>
      <c r="D131" s="7" t="s">
        <v>35</v>
      </c>
      <c r="E131" s="7">
        <v>0</v>
      </c>
      <c r="F131" s="95">
        <f>VLOOKUP(C131,$G$65:$H$66,2,FALSE)</f>
        <v>2.1498775936706966</v>
      </c>
      <c r="G131" s="6">
        <f t="shared" si="5"/>
        <v>44</v>
      </c>
      <c r="H131" s="6">
        <f>VLOOKUP(D131,Коэффициенты!$E$5:$F$12,2,FALSE)</f>
        <v>0.1</v>
      </c>
      <c r="I131" s="62">
        <f>G131*(1+H131)*E131/F131</f>
        <v>0</v>
      </c>
      <c r="K131" s="113"/>
    </row>
    <row r="132" spans="2:11" x14ac:dyDescent="0.25">
      <c r="B132" s="131"/>
      <c r="C132" s="92" t="s">
        <v>4</v>
      </c>
      <c r="D132" s="27" t="s">
        <v>35</v>
      </c>
      <c r="E132" s="27">
        <v>0</v>
      </c>
      <c r="F132" s="28">
        <f>VLOOKUP(C132,$G$65:$H$66,2,FALSE)</f>
        <v>2.1498775936706966</v>
      </c>
      <c r="G132" s="13">
        <f t="shared" si="5"/>
        <v>44</v>
      </c>
      <c r="H132" s="13">
        <f>VLOOKUP(D132,Коэффициенты!$E$5:$F$12,2,FALSE)</f>
        <v>0.1</v>
      </c>
      <c r="I132" s="63">
        <f>G132*(1+H132)*E132/F132</f>
        <v>0</v>
      </c>
    </row>
    <row r="133" spans="2:11" x14ac:dyDescent="0.25">
      <c r="B133" s="131"/>
      <c r="C133" s="26" t="s">
        <v>43</v>
      </c>
      <c r="D133" s="10" t="s">
        <v>35</v>
      </c>
      <c r="E133" s="27">
        <v>0</v>
      </c>
      <c r="F133" s="28">
        <f>$C$43</f>
        <v>1.2738856181665266</v>
      </c>
      <c r="G133" s="13">
        <f t="shared" si="5"/>
        <v>44</v>
      </c>
      <c r="H133" s="13">
        <f>VLOOKUP(D133,Коэффициенты!$E$5:$F$12,2,FALSE)+$E$66*VLOOKUP($D$39,Коэффициенты!$B$14:$C$20,2,FALSE)</f>
        <v>1.1200000000000001</v>
      </c>
      <c r="I133" s="63">
        <f>G133*(1+H133)*E133/F133</f>
        <v>0</v>
      </c>
    </row>
    <row r="134" spans="2:11" x14ac:dyDescent="0.25">
      <c r="B134" s="131"/>
      <c r="C134" s="43" t="s">
        <v>6</v>
      </c>
      <c r="D134" s="27" t="s">
        <v>35</v>
      </c>
      <c r="E134" s="10">
        <v>0</v>
      </c>
      <c r="F134" s="28">
        <f>VLOOKUP(C134,$I$65:$J$66,2,FALSE)</f>
        <v>0.54</v>
      </c>
      <c r="G134" s="9">
        <f t="shared" si="5"/>
        <v>44</v>
      </c>
      <c r="H134" s="13">
        <f>VLOOKUP(D134,Коэффициенты!$E$5:$F$12,2,FALSE)</f>
        <v>0.1</v>
      </c>
      <c r="I134" s="64">
        <f>G134*(1+H134)*E134/F134</f>
        <v>0</v>
      </c>
    </row>
    <row r="135" spans="2:11" x14ac:dyDescent="0.25">
      <c r="B135" s="131"/>
      <c r="C135" s="26" t="s">
        <v>45</v>
      </c>
      <c r="D135" s="13" t="s">
        <v>8</v>
      </c>
      <c r="E135" s="27">
        <v>0</v>
      </c>
      <c r="F135" s="28">
        <f>$C$36</f>
        <v>2.67807881773399</v>
      </c>
      <c r="G135" s="13">
        <f>($E$64-$E$65)*0.9</f>
        <v>39.6</v>
      </c>
      <c r="H135" s="13" t="s">
        <v>8</v>
      </c>
      <c r="I135" s="63">
        <f>G135*E135/F135</f>
        <v>0</v>
      </c>
    </row>
    <row r="136" spans="2:11" x14ac:dyDescent="0.25">
      <c r="B136" s="131"/>
      <c r="C136" s="26" t="s">
        <v>50</v>
      </c>
      <c r="D136" s="13" t="s">
        <v>8</v>
      </c>
      <c r="E136" s="27">
        <v>0</v>
      </c>
      <c r="F136" s="28">
        <f>$C$56</f>
        <v>2.9466498458088028</v>
      </c>
      <c r="G136" s="13">
        <f t="shared" ref="G136:G144" si="6">$E$64-$E$65</f>
        <v>44</v>
      </c>
      <c r="H136" s="13" t="s">
        <v>8</v>
      </c>
      <c r="I136" s="63">
        <f>G136*E136/F136</f>
        <v>0</v>
      </c>
    </row>
    <row r="137" spans="2:11" x14ac:dyDescent="0.25">
      <c r="B137" s="131"/>
      <c r="C137" s="24" t="s">
        <v>51</v>
      </c>
      <c r="D137" s="9" t="s">
        <v>8</v>
      </c>
      <c r="E137" s="10">
        <v>0</v>
      </c>
      <c r="F137" s="25">
        <f>$C$57</f>
        <v>5.1466498458088026</v>
      </c>
      <c r="G137" s="9">
        <f t="shared" si="6"/>
        <v>44</v>
      </c>
      <c r="H137" s="9" t="s">
        <v>8</v>
      </c>
      <c r="I137" s="64">
        <f>G137*E137/F137</f>
        <v>0</v>
      </c>
    </row>
    <row r="138" spans="2:11" x14ac:dyDescent="0.25">
      <c r="B138" s="131"/>
      <c r="C138" s="24" t="s">
        <v>52</v>
      </c>
      <c r="D138" s="9" t="s">
        <v>8</v>
      </c>
      <c r="E138" s="10">
        <v>0</v>
      </c>
      <c r="F138" s="25">
        <f>$C$58</f>
        <v>9.4466498458088033</v>
      </c>
      <c r="G138" s="9">
        <f t="shared" si="6"/>
        <v>44</v>
      </c>
      <c r="H138" s="9" t="s">
        <v>8</v>
      </c>
      <c r="I138" s="64">
        <f>G138*E138/F138</f>
        <v>0</v>
      </c>
    </row>
    <row r="139" spans="2:11" ht="13.8" thickBot="1" x14ac:dyDescent="0.3">
      <c r="B139" s="132"/>
      <c r="C139" s="16" t="s">
        <v>53</v>
      </c>
      <c r="D139" s="11" t="s">
        <v>8</v>
      </c>
      <c r="E139" s="12">
        <v>0</v>
      </c>
      <c r="F139" s="14">
        <f>$C$59</f>
        <v>15.046649845808803</v>
      </c>
      <c r="G139" s="11">
        <f t="shared" si="6"/>
        <v>44</v>
      </c>
      <c r="H139" s="11" t="s">
        <v>8</v>
      </c>
      <c r="I139" s="65">
        <f>G139*E139/F139</f>
        <v>0</v>
      </c>
    </row>
    <row r="140" spans="2:11" ht="16.2" thickBot="1" x14ac:dyDescent="0.3">
      <c r="B140" s="145" t="s">
        <v>302</v>
      </c>
      <c r="C140" s="146"/>
      <c r="D140" s="146"/>
      <c r="E140" s="146"/>
      <c r="F140" s="146"/>
      <c r="G140" s="146"/>
      <c r="H140" s="147"/>
      <c r="I140" s="115">
        <f>SUM(I131:I139)</f>
        <v>0</v>
      </c>
    </row>
    <row r="141" spans="2:11" x14ac:dyDescent="0.25">
      <c r="B141" s="130">
        <f>B131+1</f>
        <v>8</v>
      </c>
      <c r="C141" s="67" t="s">
        <v>4</v>
      </c>
      <c r="D141" s="7" t="s">
        <v>35</v>
      </c>
      <c r="E141" s="7">
        <v>0</v>
      </c>
      <c r="F141" s="95">
        <f>VLOOKUP(C141,$G$65:$H$66,2,FALSE)</f>
        <v>2.1498775936706966</v>
      </c>
      <c r="G141" s="6">
        <f t="shared" si="6"/>
        <v>44</v>
      </c>
      <c r="H141" s="6">
        <f>VLOOKUP(D141,Коэффициенты!$E$5:$F$12,2,FALSE)</f>
        <v>0.1</v>
      </c>
      <c r="I141" s="62">
        <f>G141*(1+H141)*E141/F141</f>
        <v>0</v>
      </c>
    </row>
    <row r="142" spans="2:11" x14ac:dyDescent="0.25">
      <c r="B142" s="131"/>
      <c r="C142" s="92" t="s">
        <v>4</v>
      </c>
      <c r="D142" s="27" t="s">
        <v>35</v>
      </c>
      <c r="E142" s="27">
        <v>0</v>
      </c>
      <c r="F142" s="28">
        <f>VLOOKUP(C142,$G$65:$H$66,2,FALSE)</f>
        <v>2.1498775936706966</v>
      </c>
      <c r="G142" s="13">
        <f t="shared" si="6"/>
        <v>44</v>
      </c>
      <c r="H142" s="13">
        <f>VLOOKUP(D142,Коэффициенты!$E$5:$F$12,2,FALSE)</f>
        <v>0.1</v>
      </c>
      <c r="I142" s="63">
        <f>G142*(1+H142)*E142/F142</f>
        <v>0</v>
      </c>
    </row>
    <row r="143" spans="2:11" x14ac:dyDescent="0.25">
      <c r="B143" s="131"/>
      <c r="C143" s="26" t="s">
        <v>43</v>
      </c>
      <c r="D143" s="10" t="s">
        <v>35</v>
      </c>
      <c r="E143" s="27">
        <v>0</v>
      </c>
      <c r="F143" s="28">
        <f>$C$43</f>
        <v>1.2738856181665266</v>
      </c>
      <c r="G143" s="13">
        <f t="shared" si="6"/>
        <v>44</v>
      </c>
      <c r="H143" s="13">
        <f>VLOOKUP(D143,Коэффициенты!$E$5:$F$12,2,FALSE)+$E$66*VLOOKUP($D$39,Коэффициенты!$B$14:$C$20,2,FALSE)</f>
        <v>1.1200000000000001</v>
      </c>
      <c r="I143" s="63">
        <f>G143*(1+H143)*E143/F143</f>
        <v>0</v>
      </c>
    </row>
    <row r="144" spans="2:11" x14ac:dyDescent="0.25">
      <c r="B144" s="131"/>
      <c r="C144" s="43" t="s">
        <v>6</v>
      </c>
      <c r="D144" s="27" t="s">
        <v>35</v>
      </c>
      <c r="E144" s="10">
        <v>0</v>
      </c>
      <c r="F144" s="28">
        <f>VLOOKUP(C144,$I$65:$J$66,2,FALSE)</f>
        <v>0.54</v>
      </c>
      <c r="G144" s="9">
        <f t="shared" si="6"/>
        <v>44</v>
      </c>
      <c r="H144" s="13">
        <f>VLOOKUP(D144,Коэффициенты!$E$5:$F$12,2,FALSE)</f>
        <v>0.1</v>
      </c>
      <c r="I144" s="64">
        <f>G144*(1+H144)*E144/F144</f>
        <v>0</v>
      </c>
    </row>
    <row r="145" spans="2:9" x14ac:dyDescent="0.25">
      <c r="B145" s="131"/>
      <c r="C145" s="26" t="s">
        <v>45</v>
      </c>
      <c r="D145" s="13" t="s">
        <v>8</v>
      </c>
      <c r="E145" s="27">
        <v>0</v>
      </c>
      <c r="F145" s="28">
        <f>$C$36</f>
        <v>2.67807881773399</v>
      </c>
      <c r="G145" s="13">
        <f>($E$64-$E$65)*0.9</f>
        <v>39.6</v>
      </c>
      <c r="H145" s="13" t="s">
        <v>8</v>
      </c>
      <c r="I145" s="63">
        <f>G145*E145/F145</f>
        <v>0</v>
      </c>
    </row>
    <row r="146" spans="2:9" x14ac:dyDescent="0.25">
      <c r="B146" s="131"/>
      <c r="C146" s="26" t="s">
        <v>50</v>
      </c>
      <c r="D146" s="13" t="s">
        <v>8</v>
      </c>
      <c r="E146" s="27">
        <v>0</v>
      </c>
      <c r="F146" s="28">
        <f>$C$56</f>
        <v>2.9466498458088028</v>
      </c>
      <c r="G146" s="13">
        <f t="shared" ref="G146:G154" si="7">$E$64-$E$65</f>
        <v>44</v>
      </c>
      <c r="H146" s="13" t="s">
        <v>8</v>
      </c>
      <c r="I146" s="63">
        <f>G146*E146/F146</f>
        <v>0</v>
      </c>
    </row>
    <row r="147" spans="2:9" x14ac:dyDescent="0.25">
      <c r="B147" s="131"/>
      <c r="C147" s="24" t="s">
        <v>51</v>
      </c>
      <c r="D147" s="9" t="s">
        <v>8</v>
      </c>
      <c r="E147" s="10">
        <v>0</v>
      </c>
      <c r="F147" s="25">
        <f>$C$57</f>
        <v>5.1466498458088026</v>
      </c>
      <c r="G147" s="9">
        <f t="shared" si="7"/>
        <v>44</v>
      </c>
      <c r="H147" s="9" t="s">
        <v>8</v>
      </c>
      <c r="I147" s="64">
        <f>G147*E147/F147</f>
        <v>0</v>
      </c>
    </row>
    <row r="148" spans="2:9" x14ac:dyDescent="0.25">
      <c r="B148" s="131"/>
      <c r="C148" s="24" t="s">
        <v>52</v>
      </c>
      <c r="D148" s="9" t="s">
        <v>8</v>
      </c>
      <c r="E148" s="10">
        <v>0</v>
      </c>
      <c r="F148" s="25">
        <f>$C$58</f>
        <v>9.4466498458088033</v>
      </c>
      <c r="G148" s="9">
        <f t="shared" si="7"/>
        <v>44</v>
      </c>
      <c r="H148" s="9" t="s">
        <v>8</v>
      </c>
      <c r="I148" s="64">
        <f>G148*E148/F148</f>
        <v>0</v>
      </c>
    </row>
    <row r="149" spans="2:9" ht="13.8" thickBot="1" x14ac:dyDescent="0.3">
      <c r="B149" s="132"/>
      <c r="C149" s="16" t="s">
        <v>53</v>
      </c>
      <c r="D149" s="11" t="s">
        <v>8</v>
      </c>
      <c r="E149" s="12">
        <v>0</v>
      </c>
      <c r="F149" s="14">
        <f>$C$59</f>
        <v>15.046649845808803</v>
      </c>
      <c r="G149" s="11">
        <f t="shared" si="7"/>
        <v>44</v>
      </c>
      <c r="H149" s="11" t="s">
        <v>8</v>
      </c>
      <c r="I149" s="65">
        <f>G149*E149/F149</f>
        <v>0</v>
      </c>
    </row>
    <row r="150" spans="2:9" ht="16.2" thickBot="1" x14ac:dyDescent="0.3">
      <c r="B150" s="145" t="s">
        <v>302</v>
      </c>
      <c r="C150" s="146"/>
      <c r="D150" s="146"/>
      <c r="E150" s="146"/>
      <c r="F150" s="146"/>
      <c r="G150" s="146"/>
      <c r="H150" s="147"/>
      <c r="I150" s="115">
        <f>SUM(I141:I149)</f>
        <v>0</v>
      </c>
    </row>
    <row r="151" spans="2:9" x14ac:dyDescent="0.25">
      <c r="B151" s="130">
        <f>B141+1</f>
        <v>9</v>
      </c>
      <c r="C151" s="67" t="s">
        <v>4</v>
      </c>
      <c r="D151" s="7" t="s">
        <v>35</v>
      </c>
      <c r="E151" s="7">
        <v>0</v>
      </c>
      <c r="F151" s="95">
        <f>VLOOKUP(C151,$G$65:$H$66,2,FALSE)</f>
        <v>2.1498775936706966</v>
      </c>
      <c r="G151" s="6">
        <f t="shared" si="7"/>
        <v>44</v>
      </c>
      <c r="H151" s="6">
        <f>VLOOKUP(D151,Коэффициенты!$E$5:$F$12,2,FALSE)</f>
        <v>0.1</v>
      </c>
      <c r="I151" s="62">
        <f>G151*(1+H151)*E151/F151</f>
        <v>0</v>
      </c>
    </row>
    <row r="152" spans="2:9" x14ac:dyDescent="0.25">
      <c r="B152" s="131"/>
      <c r="C152" s="92" t="s">
        <v>4</v>
      </c>
      <c r="D152" s="27" t="s">
        <v>35</v>
      </c>
      <c r="E152" s="27">
        <v>0</v>
      </c>
      <c r="F152" s="28">
        <f>VLOOKUP(C152,$G$65:$H$66,2,FALSE)</f>
        <v>2.1498775936706966</v>
      </c>
      <c r="G152" s="13">
        <f t="shared" si="7"/>
        <v>44</v>
      </c>
      <c r="H152" s="13">
        <f>VLOOKUP(D152,Коэффициенты!$E$5:$F$12,2,FALSE)</f>
        <v>0.1</v>
      </c>
      <c r="I152" s="63">
        <f>G152*(1+H152)*E152/F152</f>
        <v>0</v>
      </c>
    </row>
    <row r="153" spans="2:9" x14ac:dyDescent="0.25">
      <c r="B153" s="131"/>
      <c r="C153" s="26" t="s">
        <v>43</v>
      </c>
      <c r="D153" s="10" t="s">
        <v>35</v>
      </c>
      <c r="E153" s="27">
        <v>0</v>
      </c>
      <c r="F153" s="28">
        <f>$C$43</f>
        <v>1.2738856181665266</v>
      </c>
      <c r="G153" s="13">
        <f t="shared" si="7"/>
        <v>44</v>
      </c>
      <c r="H153" s="13">
        <f>VLOOKUP(D153,Коэффициенты!$E$5:$F$12,2,FALSE)+$E$66*VLOOKUP($D$39,Коэффициенты!$B$14:$C$20,2,FALSE)</f>
        <v>1.1200000000000001</v>
      </c>
      <c r="I153" s="63">
        <f>G153*(1+H153)*E153/F153</f>
        <v>0</v>
      </c>
    </row>
    <row r="154" spans="2:9" x14ac:dyDescent="0.25">
      <c r="B154" s="131"/>
      <c r="C154" s="43" t="s">
        <v>6</v>
      </c>
      <c r="D154" s="27" t="s">
        <v>35</v>
      </c>
      <c r="E154" s="10">
        <v>0</v>
      </c>
      <c r="F154" s="28">
        <f>VLOOKUP(C154,$I$65:$J$66,2,FALSE)</f>
        <v>0.54</v>
      </c>
      <c r="G154" s="9">
        <f t="shared" si="7"/>
        <v>44</v>
      </c>
      <c r="H154" s="13">
        <f>VLOOKUP(D154,Коэффициенты!$E$5:$F$12,2,FALSE)</f>
        <v>0.1</v>
      </c>
      <c r="I154" s="64">
        <f>G154*(1+H154)*E154/F154</f>
        <v>0</v>
      </c>
    </row>
    <row r="155" spans="2:9" x14ac:dyDescent="0.25">
      <c r="B155" s="131"/>
      <c r="C155" s="26" t="s">
        <v>45</v>
      </c>
      <c r="D155" s="13" t="s">
        <v>8</v>
      </c>
      <c r="E155" s="27">
        <v>0</v>
      </c>
      <c r="F155" s="28">
        <f>$C$36</f>
        <v>2.67807881773399</v>
      </c>
      <c r="G155" s="13">
        <f>($E$64-$E$65)*0.9</f>
        <v>39.6</v>
      </c>
      <c r="H155" s="13" t="s">
        <v>8</v>
      </c>
      <c r="I155" s="63">
        <f>G155*E155/F155</f>
        <v>0</v>
      </c>
    </row>
    <row r="156" spans="2:9" x14ac:dyDescent="0.25">
      <c r="B156" s="131"/>
      <c r="C156" s="26" t="s">
        <v>50</v>
      </c>
      <c r="D156" s="13" t="s">
        <v>8</v>
      </c>
      <c r="E156" s="27">
        <v>0</v>
      </c>
      <c r="F156" s="28">
        <f>$C$56</f>
        <v>2.9466498458088028</v>
      </c>
      <c r="G156" s="13">
        <f t="shared" ref="G156:G164" si="8">$E$64-$E$65</f>
        <v>44</v>
      </c>
      <c r="H156" s="13" t="s">
        <v>8</v>
      </c>
      <c r="I156" s="63">
        <f>G156*E156/F156</f>
        <v>0</v>
      </c>
    </row>
    <row r="157" spans="2:9" x14ac:dyDescent="0.25">
      <c r="B157" s="131"/>
      <c r="C157" s="24" t="s">
        <v>51</v>
      </c>
      <c r="D157" s="9" t="s">
        <v>8</v>
      </c>
      <c r="E157" s="10">
        <v>0</v>
      </c>
      <c r="F157" s="25">
        <f>$C$57</f>
        <v>5.1466498458088026</v>
      </c>
      <c r="G157" s="9">
        <f t="shared" si="8"/>
        <v>44</v>
      </c>
      <c r="H157" s="9" t="s">
        <v>8</v>
      </c>
      <c r="I157" s="64">
        <f>G157*E157/F157</f>
        <v>0</v>
      </c>
    </row>
    <row r="158" spans="2:9" x14ac:dyDescent="0.25">
      <c r="B158" s="131"/>
      <c r="C158" s="24" t="s">
        <v>52</v>
      </c>
      <c r="D158" s="9" t="s">
        <v>8</v>
      </c>
      <c r="E158" s="10">
        <v>0</v>
      </c>
      <c r="F158" s="25">
        <f>$C$58</f>
        <v>9.4466498458088033</v>
      </c>
      <c r="G158" s="9">
        <f t="shared" si="8"/>
        <v>44</v>
      </c>
      <c r="H158" s="9" t="s">
        <v>8</v>
      </c>
      <c r="I158" s="64">
        <f>G158*E158/F158</f>
        <v>0</v>
      </c>
    </row>
    <row r="159" spans="2:9" ht="13.8" thickBot="1" x14ac:dyDescent="0.3">
      <c r="B159" s="132"/>
      <c r="C159" s="16" t="s">
        <v>53</v>
      </c>
      <c r="D159" s="11" t="s">
        <v>8</v>
      </c>
      <c r="E159" s="12">
        <v>0</v>
      </c>
      <c r="F159" s="14">
        <f>$C$59</f>
        <v>15.046649845808803</v>
      </c>
      <c r="G159" s="11">
        <f t="shared" si="8"/>
        <v>44</v>
      </c>
      <c r="H159" s="11" t="s">
        <v>8</v>
      </c>
      <c r="I159" s="65">
        <f>G159*E159/F159</f>
        <v>0</v>
      </c>
    </row>
    <row r="160" spans="2:9" ht="16.2" thickBot="1" x14ac:dyDescent="0.3">
      <c r="B160" s="145" t="s">
        <v>302</v>
      </c>
      <c r="C160" s="146"/>
      <c r="D160" s="146"/>
      <c r="E160" s="146"/>
      <c r="F160" s="146"/>
      <c r="G160" s="146"/>
      <c r="H160" s="147"/>
      <c r="I160" s="115">
        <f>SUM(I151:I159)</f>
        <v>0</v>
      </c>
    </row>
    <row r="161" spans="2:9" x14ac:dyDescent="0.25">
      <c r="B161" s="130">
        <f>B151+1</f>
        <v>10</v>
      </c>
      <c r="C161" s="67" t="s">
        <v>4</v>
      </c>
      <c r="D161" s="7" t="s">
        <v>35</v>
      </c>
      <c r="E161" s="7">
        <v>0</v>
      </c>
      <c r="F161" s="95">
        <f>VLOOKUP(C161,$G$65:$H$66,2,FALSE)</f>
        <v>2.1498775936706966</v>
      </c>
      <c r="G161" s="6">
        <f t="shared" si="8"/>
        <v>44</v>
      </c>
      <c r="H161" s="6">
        <f>VLOOKUP(D161,Коэффициенты!$E$5:$F$12,2,FALSE)</f>
        <v>0.1</v>
      </c>
      <c r="I161" s="62">
        <f>G161*(1+H161)*E161/F161</f>
        <v>0</v>
      </c>
    </row>
    <row r="162" spans="2:9" x14ac:dyDescent="0.25">
      <c r="B162" s="131"/>
      <c r="C162" s="92" t="s">
        <v>4</v>
      </c>
      <c r="D162" s="27" t="s">
        <v>35</v>
      </c>
      <c r="E162" s="27">
        <v>0</v>
      </c>
      <c r="F162" s="28">
        <f>VLOOKUP(C162,$G$65:$H$66,2,FALSE)</f>
        <v>2.1498775936706966</v>
      </c>
      <c r="G162" s="13">
        <f t="shared" si="8"/>
        <v>44</v>
      </c>
      <c r="H162" s="13">
        <f>VLOOKUP(D162,Коэффициенты!$E$5:$F$12,2,FALSE)</f>
        <v>0.1</v>
      </c>
      <c r="I162" s="63">
        <f>G162*(1+H162)*E162/F162</f>
        <v>0</v>
      </c>
    </row>
    <row r="163" spans="2:9" x14ac:dyDescent="0.25">
      <c r="B163" s="131"/>
      <c r="C163" s="26" t="s">
        <v>43</v>
      </c>
      <c r="D163" s="10" t="s">
        <v>35</v>
      </c>
      <c r="E163" s="27">
        <v>0</v>
      </c>
      <c r="F163" s="28">
        <f>$C$43</f>
        <v>1.2738856181665266</v>
      </c>
      <c r="G163" s="13">
        <f t="shared" si="8"/>
        <v>44</v>
      </c>
      <c r="H163" s="13">
        <f>VLOOKUP(D163,Коэффициенты!$E$5:$F$12,2,FALSE)+$E$66*VLOOKUP($D$39,Коэффициенты!$B$14:$C$20,2,FALSE)</f>
        <v>1.1200000000000001</v>
      </c>
      <c r="I163" s="63">
        <f>G163*(1+H163)*E163/F163</f>
        <v>0</v>
      </c>
    </row>
    <row r="164" spans="2:9" x14ac:dyDescent="0.25">
      <c r="B164" s="131"/>
      <c r="C164" s="43" t="s">
        <v>6</v>
      </c>
      <c r="D164" s="27" t="s">
        <v>35</v>
      </c>
      <c r="E164" s="10">
        <v>0</v>
      </c>
      <c r="F164" s="28">
        <f>VLOOKUP(C164,$I$65:$J$66,2,FALSE)</f>
        <v>0.54</v>
      </c>
      <c r="G164" s="9">
        <f t="shared" si="8"/>
        <v>44</v>
      </c>
      <c r="H164" s="13">
        <f>VLOOKUP(D164,Коэффициенты!$E$5:$F$12,2,FALSE)</f>
        <v>0.1</v>
      </c>
      <c r="I164" s="64">
        <f>G164*(1+H164)*E164/F164</f>
        <v>0</v>
      </c>
    </row>
    <row r="165" spans="2:9" x14ac:dyDescent="0.25">
      <c r="B165" s="131"/>
      <c r="C165" s="26" t="s">
        <v>45</v>
      </c>
      <c r="D165" s="13" t="s">
        <v>8</v>
      </c>
      <c r="E165" s="27">
        <v>0</v>
      </c>
      <c r="F165" s="28">
        <f>$C$36</f>
        <v>2.67807881773399</v>
      </c>
      <c r="G165" s="13">
        <f>($E$64-$E$65)*0.9</f>
        <v>39.6</v>
      </c>
      <c r="H165" s="13" t="s">
        <v>8</v>
      </c>
      <c r="I165" s="63">
        <f>G165*E165/F165</f>
        <v>0</v>
      </c>
    </row>
    <row r="166" spans="2:9" x14ac:dyDescent="0.25">
      <c r="B166" s="131"/>
      <c r="C166" s="26" t="s">
        <v>50</v>
      </c>
      <c r="D166" s="13" t="s">
        <v>8</v>
      </c>
      <c r="E166" s="27">
        <v>0</v>
      </c>
      <c r="F166" s="28">
        <f>$C$56</f>
        <v>2.9466498458088028</v>
      </c>
      <c r="G166" s="13">
        <f>$E$64-$E$65</f>
        <v>44</v>
      </c>
      <c r="H166" s="13" t="s">
        <v>8</v>
      </c>
      <c r="I166" s="63">
        <f>G166*E166/F166</f>
        <v>0</v>
      </c>
    </row>
    <row r="167" spans="2:9" x14ac:dyDescent="0.25">
      <c r="B167" s="131"/>
      <c r="C167" s="24" t="s">
        <v>51</v>
      </c>
      <c r="D167" s="9" t="s">
        <v>8</v>
      </c>
      <c r="E167" s="10">
        <v>0</v>
      </c>
      <c r="F167" s="25">
        <f>$C$57</f>
        <v>5.1466498458088026</v>
      </c>
      <c r="G167" s="9">
        <f>$E$64-$E$65</f>
        <v>44</v>
      </c>
      <c r="H167" s="9" t="s">
        <v>8</v>
      </c>
      <c r="I167" s="64">
        <f>G167*E167/F167</f>
        <v>0</v>
      </c>
    </row>
    <row r="168" spans="2:9" x14ac:dyDescent="0.25">
      <c r="B168" s="131"/>
      <c r="C168" s="24" t="s">
        <v>52</v>
      </c>
      <c r="D168" s="9" t="s">
        <v>8</v>
      </c>
      <c r="E168" s="10">
        <v>0</v>
      </c>
      <c r="F168" s="25">
        <f>$C$58</f>
        <v>9.4466498458088033</v>
      </c>
      <c r="G168" s="9">
        <f>$E$64-$E$65</f>
        <v>44</v>
      </c>
      <c r="H168" s="9" t="s">
        <v>8</v>
      </c>
      <c r="I168" s="64">
        <f>G168*E168/F168</f>
        <v>0</v>
      </c>
    </row>
    <row r="169" spans="2:9" ht="13.8" thickBot="1" x14ac:dyDescent="0.3">
      <c r="B169" s="132"/>
      <c r="C169" s="16" t="s">
        <v>53</v>
      </c>
      <c r="D169" s="11" t="s">
        <v>8</v>
      </c>
      <c r="E169" s="12">
        <v>0</v>
      </c>
      <c r="F169" s="14">
        <f>$C$59</f>
        <v>15.046649845808803</v>
      </c>
      <c r="G169" s="11">
        <f>$E$64-$E$65</f>
        <v>44</v>
      </c>
      <c r="H169" s="11" t="s">
        <v>8</v>
      </c>
      <c r="I169" s="65">
        <f>G169*E169/F169</f>
        <v>0</v>
      </c>
    </row>
    <row r="170" spans="2:9" ht="16.2" thickBot="1" x14ac:dyDescent="0.3">
      <c r="B170" s="145" t="s">
        <v>302</v>
      </c>
      <c r="C170" s="146"/>
      <c r="D170" s="146"/>
      <c r="E170" s="146"/>
      <c r="F170" s="146"/>
      <c r="G170" s="146"/>
      <c r="H170" s="147"/>
      <c r="I170" s="116">
        <f>SUM(I161:I169)</f>
        <v>0</v>
      </c>
    </row>
    <row r="172" spans="2:9" ht="15.6" x14ac:dyDescent="0.25">
      <c r="H172" s="98" t="s">
        <v>9</v>
      </c>
      <c r="I172" s="99">
        <f>I80+I90+I100+I110+I120+I130+I140+I150+I160+I170</f>
        <v>0</v>
      </c>
    </row>
  </sheetData>
  <mergeCells count="83">
    <mergeCell ref="E16:F16"/>
    <mergeCell ref="B91:B99"/>
    <mergeCell ref="D22:I22"/>
    <mergeCell ref="D40:I40"/>
    <mergeCell ref="D41:I41"/>
    <mergeCell ref="D42:I42"/>
    <mergeCell ref="C56:D56"/>
    <mergeCell ref="D50:I50"/>
    <mergeCell ref="D51:I51"/>
    <mergeCell ref="B45:I45"/>
    <mergeCell ref="E56:F56"/>
    <mergeCell ref="D52:I52"/>
    <mergeCell ref="D46:I46"/>
    <mergeCell ref="B38:I38"/>
    <mergeCell ref="B39:C39"/>
    <mergeCell ref="D39:I39"/>
    <mergeCell ref="D12:I12"/>
    <mergeCell ref="D19:I19"/>
    <mergeCell ref="D20:I20"/>
    <mergeCell ref="D21:I21"/>
    <mergeCell ref="B2:I2"/>
    <mergeCell ref="B3:I3"/>
    <mergeCell ref="D15:I15"/>
    <mergeCell ref="B18:I18"/>
    <mergeCell ref="B8:I8"/>
    <mergeCell ref="D9:I9"/>
    <mergeCell ref="D13:I13"/>
    <mergeCell ref="B5:G5"/>
    <mergeCell ref="B6:G6"/>
    <mergeCell ref="D10:I10"/>
    <mergeCell ref="D11:I11"/>
    <mergeCell ref="D14:I14"/>
    <mergeCell ref="E36:F36"/>
    <mergeCell ref="D23:I23"/>
    <mergeCell ref="D24:I24"/>
    <mergeCell ref="D25:I25"/>
    <mergeCell ref="D32:I32"/>
    <mergeCell ref="D31:I31"/>
    <mergeCell ref="D29:I29"/>
    <mergeCell ref="D33:I33"/>
    <mergeCell ref="D34:I34"/>
    <mergeCell ref="D35:I35"/>
    <mergeCell ref="D30:I30"/>
    <mergeCell ref="E26:F26"/>
    <mergeCell ref="B28:I28"/>
    <mergeCell ref="C55:D55"/>
    <mergeCell ref="B62:D62"/>
    <mergeCell ref="B61:D61"/>
    <mergeCell ref="D47:I47"/>
    <mergeCell ref="D48:I48"/>
    <mergeCell ref="D49:I49"/>
    <mergeCell ref="C59:D59"/>
    <mergeCell ref="C57:D57"/>
    <mergeCell ref="C58:D58"/>
    <mergeCell ref="B170:H170"/>
    <mergeCell ref="B110:H110"/>
    <mergeCell ref="B120:H120"/>
    <mergeCell ref="B130:H130"/>
    <mergeCell ref="B140:H140"/>
    <mergeCell ref="B131:B139"/>
    <mergeCell ref="B141:B149"/>
    <mergeCell ref="B151:B159"/>
    <mergeCell ref="B161:B169"/>
    <mergeCell ref="B150:H150"/>
    <mergeCell ref="B160:H160"/>
    <mergeCell ref="B121:B129"/>
    <mergeCell ref="B111:B119"/>
    <mergeCell ref="B66:D66"/>
    <mergeCell ref="E61:I61"/>
    <mergeCell ref="E62:I62"/>
    <mergeCell ref="B101:B109"/>
    <mergeCell ref="B81:B89"/>
    <mergeCell ref="B69:B70"/>
    <mergeCell ref="B71:B79"/>
    <mergeCell ref="B65:D65"/>
    <mergeCell ref="B68:I68"/>
    <mergeCell ref="B64:D64"/>
    <mergeCell ref="B80:H80"/>
    <mergeCell ref="B90:H90"/>
    <mergeCell ref="B100:H100"/>
    <mergeCell ref="I69:I70"/>
    <mergeCell ref="C69:E69"/>
    <mergeCell ref="H69:H70"/>
  </mergeCells>
  <phoneticPr fontId="2" type="noConversion"/>
  <dataValidations count="7">
    <dataValidation type="list" allowBlank="1" showInputMessage="1" showErrorMessage="1" sqref="E61:G62">
      <formula1>окно</formula1>
    </dataValidation>
    <dataValidation type="list" allowBlank="1" showInputMessage="1" showErrorMessage="1" sqref="D71:D74 D161:D164 D151:D154 D141:D144 D131:D134 D121:D124 D111:D114 D101:D104 D91:D94 D81:D84">
      <formula1>ориентация</formula1>
    </dataValidation>
    <dataValidation type="list" allowBlank="1" showInputMessage="1" showErrorMessage="1" sqref="D47:G51 D10:G14 D30:G34 D20:G24 D41:G42">
      <formula1>материал</formula1>
    </dataValidation>
    <dataValidation type="list" allowBlank="1" showInputMessage="1" showErrorMessage="1" sqref="C52 C25 C15 C35">
      <formula1>прослойка</formula1>
    </dataValidation>
    <dataValidation type="list" allowBlank="1" showInputMessage="1" showErrorMessage="1" sqref="D39:I39">
      <formula1>дверь</formula1>
    </dataValidation>
    <dataValidation type="list" allowBlank="1" showInputMessage="1" showErrorMessage="1" sqref="C71:C72 C161:C162 C151:C152 C141:C142 C131:C132 C121:C122 C111:C112 C101:C102 C91:C92 C81:C82">
      <formula1>стена</formula1>
    </dataValidation>
    <dataValidation type="list" allowBlank="1" showInputMessage="1" showErrorMessage="1" sqref="C74 C164 C154 C144 C134 C124 C114 C104 C94 C84">
      <formula1>окно2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showGridLines="0" workbookViewId="0">
      <selection activeCell="J23" sqref="J23"/>
    </sheetView>
  </sheetViews>
  <sheetFormatPr defaultRowHeight="13.2" x14ac:dyDescent="0.25"/>
  <cols>
    <col min="1" max="1" width="3.44140625" customWidth="1"/>
    <col min="4" max="4" width="9.6640625" customWidth="1"/>
    <col min="6" max="6" width="12.33203125" customWidth="1"/>
    <col min="7" max="8" width="14.6640625" customWidth="1"/>
    <col min="9" max="9" width="8" customWidth="1"/>
  </cols>
  <sheetData>
    <row r="1" spans="2:11" ht="13.8" thickBot="1" x14ac:dyDescent="0.3"/>
    <row r="2" spans="2:11" x14ac:dyDescent="0.25">
      <c r="B2" s="174" t="s">
        <v>10</v>
      </c>
      <c r="C2" s="140"/>
      <c r="D2" s="140"/>
      <c r="E2" s="140"/>
      <c r="F2" s="175"/>
    </row>
    <row r="3" spans="2:11" ht="13.8" thickBot="1" x14ac:dyDescent="0.3">
      <c r="B3" s="154" t="s">
        <v>11</v>
      </c>
      <c r="C3" s="176"/>
      <c r="D3" s="176"/>
      <c r="E3" s="176"/>
      <c r="F3" s="177"/>
    </row>
    <row r="4" spans="2:11" ht="13.8" thickBot="1" x14ac:dyDescent="0.3">
      <c r="B4" s="20"/>
      <c r="C4" s="20"/>
      <c r="D4" s="20"/>
      <c r="E4" s="20"/>
      <c r="F4" s="20"/>
    </row>
    <row r="5" spans="2:11" ht="15.6" x14ac:dyDescent="0.25">
      <c r="B5" s="209" t="s">
        <v>19</v>
      </c>
      <c r="C5" s="210"/>
      <c r="D5" s="211"/>
      <c r="E5" s="111">
        <f>Расчет!E64</f>
        <v>22</v>
      </c>
      <c r="F5" s="20"/>
    </row>
    <row r="6" spans="2:11" ht="15.6" x14ac:dyDescent="0.25">
      <c r="B6" s="212" t="s">
        <v>20</v>
      </c>
      <c r="C6" s="213"/>
      <c r="D6" s="214"/>
      <c r="E6" s="112">
        <f>Расчет!E65</f>
        <v>-22</v>
      </c>
      <c r="F6" s="20"/>
    </row>
    <row r="7" spans="2:11" ht="13.8" thickBot="1" x14ac:dyDescent="0.3">
      <c r="B7" s="206" t="s">
        <v>21</v>
      </c>
      <c r="C7" s="207"/>
      <c r="D7" s="208"/>
      <c r="E7" s="22">
        <v>60</v>
      </c>
      <c r="F7" s="20"/>
    </row>
    <row r="8" spans="2:11" ht="13.8" thickBot="1" x14ac:dyDescent="0.3"/>
    <row r="9" spans="2:11" x14ac:dyDescent="0.25">
      <c r="B9" s="200" t="s">
        <v>16</v>
      </c>
      <c r="C9" s="201"/>
      <c r="D9" s="201"/>
      <c r="E9" s="201"/>
      <c r="F9" s="201"/>
      <c r="G9" s="107" t="s">
        <v>12</v>
      </c>
      <c r="H9" s="107" t="s">
        <v>13</v>
      </c>
      <c r="I9" s="108" t="s">
        <v>15</v>
      </c>
    </row>
    <row r="10" spans="2:11" ht="15.6" x14ac:dyDescent="0.25">
      <c r="B10" s="198" t="s">
        <v>17</v>
      </c>
      <c r="C10" s="199"/>
      <c r="D10" s="199"/>
      <c r="E10" s="199"/>
      <c r="F10" s="199"/>
      <c r="G10" s="109">
        <f>Расчет!C16</f>
        <v>2.1498775936706966</v>
      </c>
      <c r="H10" s="109">
        <f>Расчет!C26</f>
        <v>0.1649425287356322</v>
      </c>
      <c r="I10" s="110">
        <f>Расчет!C36</f>
        <v>2.67807881773399</v>
      </c>
    </row>
    <row r="11" spans="2:11" ht="15.6" x14ac:dyDescent="0.25">
      <c r="B11" s="194" t="s">
        <v>18</v>
      </c>
      <c r="C11" s="195"/>
      <c r="D11" s="195"/>
      <c r="E11" s="195"/>
      <c r="F11" s="195"/>
      <c r="G11" s="204">
        <f>$E$5-($E$5-$E$6)/(G10*Расчет!$H$6)</f>
        <v>19.647553851783393</v>
      </c>
      <c r="H11" s="204">
        <f>$E$5-($E$5-$E$6)/(H10*Расчет!$H$6)</f>
        <v>-8.6620209059233453</v>
      </c>
      <c r="I11" s="202">
        <f>$E$5-0.9*($E$5-$E$6)/(I10*Расчет!$H$6)</f>
        <v>20.300377080842452</v>
      </c>
      <c r="J11" s="106"/>
      <c r="K11" s="106"/>
    </row>
    <row r="12" spans="2:11" ht="15.6" x14ac:dyDescent="0.35">
      <c r="B12" s="196" t="s">
        <v>14</v>
      </c>
      <c r="C12" s="197"/>
      <c r="D12" s="197"/>
      <c r="E12" s="197"/>
      <c r="F12" s="197"/>
      <c r="G12" s="205"/>
      <c r="H12" s="205"/>
      <c r="I12" s="203"/>
      <c r="J12" s="106"/>
      <c r="K12" s="106"/>
    </row>
    <row r="13" spans="2:11" ht="17.399999999999999" thickBot="1" x14ac:dyDescent="0.4">
      <c r="B13" s="192" t="s">
        <v>303</v>
      </c>
      <c r="C13" s="193"/>
      <c r="D13" s="193"/>
      <c r="E13" s="193"/>
      <c r="F13" s="193"/>
      <c r="G13" s="114">
        <f>(273+$E$5)*POWER($E$7/100,0.058)-273</f>
        <v>13.387981497631415</v>
      </c>
      <c r="H13" s="114">
        <f>(273+$E$5)*POWER($E$7/100,0.058)-273</f>
        <v>13.387981497631415</v>
      </c>
      <c r="I13" s="114">
        <f>(273+$E$5)*POWER($E$7/100,0.058)-273</f>
        <v>13.387981497631415</v>
      </c>
    </row>
  </sheetData>
  <mergeCells count="13">
    <mergeCell ref="I11:I12"/>
    <mergeCell ref="H11:H12"/>
    <mergeCell ref="G11:G12"/>
    <mergeCell ref="B7:D7"/>
    <mergeCell ref="B5:D5"/>
    <mergeCell ref="B6:D6"/>
    <mergeCell ref="B2:F2"/>
    <mergeCell ref="B3:F3"/>
    <mergeCell ref="B13:F13"/>
    <mergeCell ref="B11:F11"/>
    <mergeCell ref="B12:F12"/>
    <mergeCell ref="B10:F10"/>
    <mergeCell ref="B9:F9"/>
  </mergeCells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showGridLines="0" workbookViewId="0">
      <selection activeCell="C3" sqref="C3"/>
    </sheetView>
  </sheetViews>
  <sheetFormatPr defaultRowHeight="13.2" x14ac:dyDescent="0.25"/>
  <cols>
    <col min="1" max="1" width="3.88671875" customWidth="1"/>
    <col min="2" max="2" width="42.109375" customWidth="1"/>
    <col min="3" max="3" width="6.5546875" customWidth="1"/>
    <col min="4" max="4" width="4.109375" customWidth="1"/>
    <col min="5" max="5" width="11.44140625" customWidth="1"/>
    <col min="6" max="6" width="8" customWidth="1"/>
    <col min="7" max="7" width="4.88671875" customWidth="1"/>
  </cols>
  <sheetData>
    <row r="1" spans="2:8" ht="13.8" thickBot="1" x14ac:dyDescent="0.3"/>
    <row r="2" spans="2:8" ht="16.2" thickBot="1" x14ac:dyDescent="0.3">
      <c r="B2" s="221" t="s">
        <v>69</v>
      </c>
      <c r="C2" s="222"/>
      <c r="D2" s="44"/>
      <c r="E2" s="218" t="s">
        <v>70</v>
      </c>
      <c r="F2" s="220"/>
      <c r="G2" s="46"/>
      <c r="H2" s="57"/>
    </row>
    <row r="3" spans="2:8" ht="13.8" thickBot="1" x14ac:dyDescent="0.3">
      <c r="B3" s="74" t="s">
        <v>282</v>
      </c>
      <c r="C3" s="35">
        <v>0.16</v>
      </c>
      <c r="D3" s="44"/>
      <c r="E3" s="215" t="s">
        <v>61</v>
      </c>
      <c r="F3" s="217"/>
      <c r="G3" s="46"/>
      <c r="H3" s="57"/>
    </row>
    <row r="4" spans="2:8" ht="13.5" customHeight="1" thickBot="1" x14ac:dyDescent="0.3">
      <c r="B4" s="71" t="s">
        <v>26</v>
      </c>
      <c r="C4" s="37">
        <v>0.4</v>
      </c>
      <c r="D4" s="40"/>
      <c r="E4" s="47" t="s">
        <v>67</v>
      </c>
      <c r="F4" s="48" t="s">
        <v>66</v>
      </c>
      <c r="G4" s="3"/>
      <c r="H4" s="3"/>
    </row>
    <row r="5" spans="2:8" x14ac:dyDescent="0.25">
      <c r="B5" s="71" t="s">
        <v>27</v>
      </c>
      <c r="C5" s="37">
        <v>0.44</v>
      </c>
      <c r="D5" s="40"/>
      <c r="E5" s="41" t="s">
        <v>35</v>
      </c>
      <c r="F5" s="49">
        <v>0.1</v>
      </c>
      <c r="G5" s="3"/>
    </row>
    <row r="6" spans="2:8" ht="17.25" customHeight="1" x14ac:dyDescent="0.25">
      <c r="B6" s="72" t="s">
        <v>29</v>
      </c>
      <c r="C6" s="37">
        <v>0.55000000000000004</v>
      </c>
      <c r="D6" s="40"/>
      <c r="E6" s="42" t="s">
        <v>36</v>
      </c>
      <c r="F6" s="50">
        <v>0.1</v>
      </c>
      <c r="H6" s="30"/>
    </row>
    <row r="7" spans="2:8" x14ac:dyDescent="0.25">
      <c r="B7" s="71" t="s">
        <v>28</v>
      </c>
      <c r="C7" s="37">
        <v>0.31</v>
      </c>
      <c r="D7" s="40"/>
      <c r="E7" s="42" t="s">
        <v>37</v>
      </c>
      <c r="F7" s="50">
        <v>0.1</v>
      </c>
      <c r="G7" s="3"/>
      <c r="H7" s="31"/>
    </row>
    <row r="8" spans="2:8" x14ac:dyDescent="0.25">
      <c r="B8" s="72" t="s">
        <v>30</v>
      </c>
      <c r="C8" s="37">
        <v>0.38</v>
      </c>
      <c r="D8" s="40"/>
      <c r="E8" s="42" t="s">
        <v>38</v>
      </c>
      <c r="F8" s="50">
        <v>0.05</v>
      </c>
      <c r="G8" s="3"/>
      <c r="H8" s="31"/>
    </row>
    <row r="9" spans="2:8" x14ac:dyDescent="0.25">
      <c r="B9" s="72" t="s">
        <v>301</v>
      </c>
      <c r="C9" s="37">
        <v>0.54</v>
      </c>
      <c r="D9" s="40"/>
      <c r="E9" s="42" t="s">
        <v>39</v>
      </c>
      <c r="F9" s="50">
        <v>0</v>
      </c>
      <c r="G9" s="3"/>
      <c r="H9" s="31"/>
    </row>
    <row r="10" spans="2:8" x14ac:dyDescent="0.25">
      <c r="B10" s="72" t="s">
        <v>300</v>
      </c>
      <c r="C10" s="37">
        <v>0.65</v>
      </c>
      <c r="D10" s="40"/>
      <c r="E10" s="42" t="s">
        <v>40</v>
      </c>
      <c r="F10" s="50">
        <v>0</v>
      </c>
      <c r="G10" s="3"/>
      <c r="H10" s="31"/>
    </row>
    <row r="11" spans="2:8" ht="13.8" thickBot="1" x14ac:dyDescent="0.3">
      <c r="B11" s="73" t="s">
        <v>31</v>
      </c>
      <c r="C11" s="39">
        <v>0.74</v>
      </c>
      <c r="D11" s="40"/>
      <c r="E11" s="42" t="s">
        <v>41</v>
      </c>
      <c r="F11" s="50">
        <v>0.05</v>
      </c>
      <c r="G11" s="3"/>
    </row>
    <row r="12" spans="2:8" ht="13.8" thickBot="1" x14ac:dyDescent="0.3">
      <c r="B12" s="38"/>
      <c r="C12" s="40"/>
      <c r="D12" s="40"/>
      <c r="E12" s="58" t="s">
        <v>42</v>
      </c>
      <c r="F12" s="59">
        <v>0.1</v>
      </c>
      <c r="G12" s="3"/>
    </row>
    <row r="13" spans="2:8" ht="13.8" thickBot="1" x14ac:dyDescent="0.3">
      <c r="B13" s="218" t="s">
        <v>65</v>
      </c>
      <c r="C13" s="220"/>
      <c r="D13" s="3"/>
      <c r="E13" s="3"/>
      <c r="F13" s="3"/>
      <c r="G13" s="3"/>
    </row>
    <row r="14" spans="2:8" x14ac:dyDescent="0.25">
      <c r="B14" s="34" t="s">
        <v>291</v>
      </c>
      <c r="C14" s="35">
        <v>0</v>
      </c>
      <c r="D14" s="3"/>
      <c r="E14" s="3"/>
      <c r="F14" s="3"/>
      <c r="G14" s="3"/>
    </row>
    <row r="15" spans="2:8" x14ac:dyDescent="0.25">
      <c r="B15" s="36" t="s">
        <v>47</v>
      </c>
      <c r="C15" s="37">
        <v>0.2</v>
      </c>
      <c r="D15" s="3"/>
      <c r="E15" s="3"/>
      <c r="F15" s="3"/>
      <c r="G15" s="3"/>
    </row>
    <row r="16" spans="2:8" x14ac:dyDescent="0.25">
      <c r="B16" s="36" t="s">
        <v>46</v>
      </c>
      <c r="C16" s="37">
        <v>0.22</v>
      </c>
      <c r="D16" s="3"/>
      <c r="E16" s="3"/>
      <c r="F16" s="3"/>
      <c r="G16" s="3"/>
    </row>
    <row r="17" spans="2:7" x14ac:dyDescent="0.25">
      <c r="B17" s="36" t="s">
        <v>48</v>
      </c>
      <c r="C17" s="37">
        <v>0.27</v>
      </c>
      <c r="D17" s="3"/>
      <c r="E17" s="3"/>
      <c r="F17" s="3"/>
      <c r="G17" s="3"/>
    </row>
    <row r="18" spans="2:7" x14ac:dyDescent="0.25">
      <c r="B18" s="36" t="s">
        <v>49</v>
      </c>
      <c r="C18" s="37">
        <v>0.34</v>
      </c>
      <c r="D18" s="3"/>
      <c r="E18" s="3"/>
      <c r="F18" s="3"/>
      <c r="G18" s="3"/>
    </row>
    <row r="19" spans="2:7" x14ac:dyDescent="0.25">
      <c r="B19" s="36" t="s">
        <v>64</v>
      </c>
      <c r="C19" s="37">
        <v>1</v>
      </c>
      <c r="D19" s="3"/>
      <c r="E19" s="3"/>
      <c r="F19" s="3"/>
      <c r="G19" s="3"/>
    </row>
    <row r="20" spans="2:7" ht="13.5" customHeight="1" thickBot="1" x14ac:dyDescent="0.3">
      <c r="B20" s="45" t="s">
        <v>63</v>
      </c>
      <c r="C20" s="39">
        <v>3</v>
      </c>
      <c r="D20" s="3"/>
      <c r="E20" s="3"/>
      <c r="F20" s="3"/>
    </row>
    <row r="21" spans="2:7" ht="13.8" thickBot="1" x14ac:dyDescent="0.3">
      <c r="D21" s="3"/>
      <c r="E21" s="3"/>
      <c r="F21" s="3"/>
      <c r="G21" s="3"/>
    </row>
    <row r="22" spans="2:7" ht="16.8" x14ac:dyDescent="0.35">
      <c r="B22" s="218" t="s">
        <v>285</v>
      </c>
      <c r="C22" s="219"/>
      <c r="D22" s="219"/>
      <c r="E22" s="219"/>
      <c r="F22" s="220"/>
      <c r="G22" s="3"/>
    </row>
    <row r="23" spans="2:7" ht="16.2" thickBot="1" x14ac:dyDescent="0.4">
      <c r="B23" s="215" t="s">
        <v>287</v>
      </c>
      <c r="C23" s="216"/>
      <c r="D23" s="216"/>
      <c r="E23" s="216"/>
      <c r="F23" s="217"/>
      <c r="G23" s="3"/>
    </row>
    <row r="24" spans="2:7" ht="16.8" thickBot="1" x14ac:dyDescent="0.3">
      <c r="B24" s="52" t="s">
        <v>283</v>
      </c>
      <c r="C24" s="88" t="s">
        <v>286</v>
      </c>
      <c r="D24" s="3"/>
      <c r="E24" s="3"/>
      <c r="F24" s="3"/>
      <c r="G24" s="3"/>
    </row>
    <row r="25" spans="2:7" x14ac:dyDescent="0.25">
      <c r="B25" s="69">
        <v>0</v>
      </c>
      <c r="C25" s="89">
        <v>0</v>
      </c>
    </row>
    <row r="26" spans="2:7" x14ac:dyDescent="0.25">
      <c r="B26" s="54">
        <v>10</v>
      </c>
      <c r="C26" s="32">
        <v>0.15</v>
      </c>
    </row>
    <row r="27" spans="2:7" x14ac:dyDescent="0.25">
      <c r="B27" s="54">
        <v>20</v>
      </c>
      <c r="C27" s="32">
        <v>0.15</v>
      </c>
    </row>
    <row r="28" spans="2:7" x14ac:dyDescent="0.25">
      <c r="B28" s="54">
        <v>30</v>
      </c>
      <c r="C28" s="32">
        <v>0.16</v>
      </c>
    </row>
    <row r="29" spans="2:7" x14ac:dyDescent="0.25">
      <c r="B29" s="54">
        <v>50</v>
      </c>
      <c r="C29" s="32">
        <v>0.17</v>
      </c>
    </row>
    <row r="30" spans="2:7" x14ac:dyDescent="0.25">
      <c r="B30" s="54">
        <v>100</v>
      </c>
      <c r="C30" s="32">
        <v>0.18</v>
      </c>
    </row>
    <row r="31" spans="2:7" x14ac:dyDescent="0.25">
      <c r="B31" s="54">
        <v>150</v>
      </c>
      <c r="C31" s="32">
        <v>0.18</v>
      </c>
    </row>
    <row r="32" spans="2:7" ht="13.8" thickBot="1" x14ac:dyDescent="0.3">
      <c r="B32" s="53" t="s">
        <v>284</v>
      </c>
      <c r="C32" s="33">
        <v>0.19</v>
      </c>
    </row>
  </sheetData>
  <mergeCells count="6">
    <mergeCell ref="B23:F23"/>
    <mergeCell ref="B22:F22"/>
    <mergeCell ref="E3:F3"/>
    <mergeCell ref="B2:C2"/>
    <mergeCell ref="B13:C13"/>
    <mergeCell ref="E2:F2"/>
  </mergeCells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10"/>
  <sheetViews>
    <sheetView showGridLines="0" topLeftCell="A193" workbookViewId="0">
      <selection activeCell="F220" sqref="F220"/>
    </sheetView>
  </sheetViews>
  <sheetFormatPr defaultRowHeight="13.2" x14ac:dyDescent="0.25"/>
  <cols>
    <col min="1" max="1" width="4.5546875" customWidth="1"/>
    <col min="2" max="2" width="3.5546875" customWidth="1"/>
    <col min="3" max="3" width="44.109375" customWidth="1"/>
    <col min="4" max="4" width="15.88671875" customWidth="1"/>
  </cols>
  <sheetData>
    <row r="1" spans="2:4" ht="13.8" thickBot="1" x14ac:dyDescent="0.3"/>
    <row r="2" spans="2:4" x14ac:dyDescent="0.25">
      <c r="B2" s="223" t="s">
        <v>281</v>
      </c>
      <c r="C2" s="224"/>
      <c r="D2" s="225"/>
    </row>
    <row r="3" spans="2:4" ht="13.8" thickBot="1" x14ac:dyDescent="0.3">
      <c r="B3" s="226" t="s">
        <v>77</v>
      </c>
      <c r="C3" s="227"/>
      <c r="D3" s="228"/>
    </row>
    <row r="4" spans="2:4" ht="40.200000000000003" thickBot="1" x14ac:dyDescent="0.3">
      <c r="B4" s="55" t="s">
        <v>76</v>
      </c>
      <c r="C4" s="55" t="s">
        <v>44</v>
      </c>
      <c r="D4" s="55" t="s">
        <v>78</v>
      </c>
    </row>
    <row r="5" spans="2:4" ht="13.8" thickBot="1" x14ac:dyDescent="0.3">
      <c r="B5" s="80">
        <v>0</v>
      </c>
      <c r="C5" s="75" t="s">
        <v>291</v>
      </c>
      <c r="D5" s="4">
        <v>1000</v>
      </c>
    </row>
    <row r="6" spans="2:4" x14ac:dyDescent="0.25">
      <c r="B6" s="75">
        <v>1</v>
      </c>
      <c r="C6" s="81" t="s">
        <v>79</v>
      </c>
      <c r="D6" s="70">
        <v>1.92</v>
      </c>
    </row>
    <row r="7" spans="2:4" ht="14.25" customHeight="1" x14ac:dyDescent="0.25">
      <c r="B7" s="75">
        <f>B6+1</f>
        <v>2</v>
      </c>
      <c r="C7" s="82" t="s">
        <v>80</v>
      </c>
      <c r="D7" s="4">
        <v>1.74</v>
      </c>
    </row>
    <row r="8" spans="2:4" ht="15" customHeight="1" x14ac:dyDescent="0.25">
      <c r="B8" s="75">
        <f t="shared" ref="B8:B71" si="0">B7+1</f>
        <v>3</v>
      </c>
      <c r="C8" s="82" t="s">
        <v>112</v>
      </c>
      <c r="D8" s="4">
        <v>0.87</v>
      </c>
    </row>
    <row r="9" spans="2:4" ht="15.6" x14ac:dyDescent="0.25">
      <c r="B9" s="75">
        <f t="shared" si="0"/>
        <v>4</v>
      </c>
      <c r="C9" s="82" t="s">
        <v>113</v>
      </c>
      <c r="D9" s="4">
        <v>0.7</v>
      </c>
    </row>
    <row r="10" spans="2:4" ht="15.6" x14ac:dyDescent="0.25">
      <c r="B10" s="75">
        <f t="shared" si="0"/>
        <v>5</v>
      </c>
      <c r="C10" s="82" t="s">
        <v>114</v>
      </c>
      <c r="D10" s="4">
        <v>0.52</v>
      </c>
    </row>
    <row r="11" spans="2:4" ht="15.6" x14ac:dyDescent="0.25">
      <c r="B11" s="75">
        <f t="shared" si="0"/>
        <v>6</v>
      </c>
      <c r="C11" s="82" t="s">
        <v>115</v>
      </c>
      <c r="D11" s="4">
        <v>0.41</v>
      </c>
    </row>
    <row r="12" spans="2:4" ht="15.6" x14ac:dyDescent="0.25">
      <c r="B12" s="75">
        <f t="shared" si="0"/>
        <v>7</v>
      </c>
      <c r="C12" s="82" t="s">
        <v>116</v>
      </c>
      <c r="D12" s="4">
        <v>0.62</v>
      </c>
    </row>
    <row r="13" spans="2:4" ht="15.6" x14ac:dyDescent="0.25">
      <c r="B13" s="75">
        <f t="shared" si="0"/>
        <v>8</v>
      </c>
      <c r="C13" s="82" t="s">
        <v>117</v>
      </c>
      <c r="D13" s="4">
        <v>0.49</v>
      </c>
    </row>
    <row r="14" spans="2:4" ht="15.6" x14ac:dyDescent="0.25">
      <c r="B14" s="75">
        <f t="shared" si="0"/>
        <v>9</v>
      </c>
      <c r="C14" s="82" t="s">
        <v>118</v>
      </c>
      <c r="D14" s="4">
        <v>0.4</v>
      </c>
    </row>
    <row r="15" spans="2:4" ht="15.6" x14ac:dyDescent="0.25">
      <c r="B15" s="75">
        <f t="shared" si="0"/>
        <v>10</v>
      </c>
      <c r="C15" s="82" t="s">
        <v>119</v>
      </c>
      <c r="D15" s="4">
        <v>0.3</v>
      </c>
    </row>
    <row r="16" spans="2:4" ht="15.6" x14ac:dyDescent="0.25">
      <c r="B16" s="75">
        <f t="shared" si="0"/>
        <v>11</v>
      </c>
      <c r="C16" s="82" t="s">
        <v>120</v>
      </c>
      <c r="D16" s="4">
        <v>0.22</v>
      </c>
    </row>
    <row r="17" spans="2:4" ht="15.6" x14ac:dyDescent="0.25">
      <c r="B17" s="75">
        <f t="shared" si="0"/>
        <v>12</v>
      </c>
      <c r="C17" s="82" t="s">
        <v>121</v>
      </c>
      <c r="D17" s="4">
        <v>0.64</v>
      </c>
    </row>
    <row r="18" spans="2:4" ht="15.6" x14ac:dyDescent="0.25">
      <c r="B18" s="75">
        <f t="shared" si="0"/>
        <v>13</v>
      </c>
      <c r="C18" s="82" t="s">
        <v>122</v>
      </c>
      <c r="D18" s="4">
        <v>0.52</v>
      </c>
    </row>
    <row r="19" spans="2:4" ht="15.6" x14ac:dyDescent="0.25">
      <c r="B19" s="75">
        <f t="shared" si="0"/>
        <v>14</v>
      </c>
      <c r="C19" s="82" t="s">
        <v>123</v>
      </c>
      <c r="D19" s="4">
        <v>0.41</v>
      </c>
    </row>
    <row r="20" spans="2:4" ht="15.6" x14ac:dyDescent="0.25">
      <c r="B20" s="75">
        <f t="shared" si="0"/>
        <v>15</v>
      </c>
      <c r="C20" s="82" t="s">
        <v>124</v>
      </c>
      <c r="D20" s="4">
        <v>0.28999999999999998</v>
      </c>
    </row>
    <row r="21" spans="2:4" ht="15.6" x14ac:dyDescent="0.25">
      <c r="B21" s="75">
        <f t="shared" si="0"/>
        <v>16</v>
      </c>
      <c r="C21" s="82" t="s">
        <v>125</v>
      </c>
      <c r="D21" s="4">
        <v>0.23</v>
      </c>
    </row>
    <row r="22" spans="2:4" ht="17.25" customHeight="1" x14ac:dyDescent="0.25">
      <c r="B22" s="75">
        <f t="shared" si="0"/>
        <v>17</v>
      </c>
      <c r="C22" s="82" t="s">
        <v>126</v>
      </c>
      <c r="D22" s="4">
        <v>0.8</v>
      </c>
    </row>
    <row r="23" spans="2:4" ht="15.75" customHeight="1" x14ac:dyDescent="0.25">
      <c r="B23" s="75">
        <f t="shared" si="0"/>
        <v>18</v>
      </c>
      <c r="C23" s="82" t="s">
        <v>127</v>
      </c>
      <c r="D23" s="4">
        <v>0.67</v>
      </c>
    </row>
    <row r="24" spans="2:4" ht="13.5" customHeight="1" x14ac:dyDescent="0.25">
      <c r="B24" s="75">
        <f t="shared" si="0"/>
        <v>19</v>
      </c>
      <c r="C24" s="82" t="s">
        <v>128</v>
      </c>
      <c r="D24" s="4">
        <v>0.56000000000000005</v>
      </c>
    </row>
    <row r="25" spans="2:4" ht="16.5" customHeight="1" x14ac:dyDescent="0.25">
      <c r="B25" s="75">
        <f t="shared" si="0"/>
        <v>20</v>
      </c>
      <c r="C25" s="82" t="s">
        <v>129</v>
      </c>
      <c r="D25" s="4">
        <v>0.44</v>
      </c>
    </row>
    <row r="26" spans="2:4" ht="18" customHeight="1" x14ac:dyDescent="0.25">
      <c r="B26" s="75">
        <f t="shared" si="0"/>
        <v>21</v>
      </c>
      <c r="C26" s="82" t="s">
        <v>130</v>
      </c>
      <c r="D26" s="4">
        <v>0.33</v>
      </c>
    </row>
    <row r="27" spans="2:4" ht="15.75" customHeight="1" x14ac:dyDescent="0.25">
      <c r="B27" s="75">
        <f t="shared" si="0"/>
        <v>22</v>
      </c>
      <c r="C27" s="82" t="s">
        <v>131</v>
      </c>
      <c r="D27" s="4">
        <v>0.24</v>
      </c>
    </row>
    <row r="28" spans="2:4" ht="14.25" customHeight="1" x14ac:dyDescent="0.25">
      <c r="B28" s="75">
        <f t="shared" si="0"/>
        <v>23</v>
      </c>
      <c r="C28" s="82" t="s">
        <v>132</v>
      </c>
      <c r="D28" s="4">
        <v>0.2</v>
      </c>
    </row>
    <row r="29" spans="2:4" ht="18" customHeight="1" x14ac:dyDescent="0.25">
      <c r="B29" s="75">
        <f t="shared" si="0"/>
        <v>24</v>
      </c>
      <c r="C29" s="82" t="s">
        <v>133</v>
      </c>
      <c r="D29" s="4">
        <v>0.17</v>
      </c>
    </row>
    <row r="30" spans="2:4" ht="15.75" customHeight="1" x14ac:dyDescent="0.25">
      <c r="B30" s="75">
        <f t="shared" si="0"/>
        <v>25</v>
      </c>
      <c r="C30" s="82" t="s">
        <v>134</v>
      </c>
      <c r="D30" s="4">
        <v>0.52</v>
      </c>
    </row>
    <row r="31" spans="2:4" ht="15" customHeight="1" x14ac:dyDescent="0.25">
      <c r="B31" s="75">
        <f t="shared" si="0"/>
        <v>26</v>
      </c>
      <c r="C31" s="82" t="s">
        <v>135</v>
      </c>
      <c r="D31" s="4">
        <v>0.41</v>
      </c>
    </row>
    <row r="32" spans="2:4" ht="15.6" x14ac:dyDescent="0.25">
      <c r="B32" s="75">
        <f t="shared" si="0"/>
        <v>27</v>
      </c>
      <c r="C32" s="82" t="s">
        <v>136</v>
      </c>
      <c r="D32" s="4">
        <v>0.28999999999999998</v>
      </c>
    </row>
    <row r="33" spans="2:4" ht="17.25" customHeight="1" x14ac:dyDescent="0.25">
      <c r="B33" s="75">
        <f t="shared" si="0"/>
        <v>28</v>
      </c>
      <c r="C33" s="82" t="s">
        <v>137</v>
      </c>
      <c r="D33" s="4">
        <v>0.35</v>
      </c>
    </row>
    <row r="34" spans="2:4" ht="14.25" customHeight="1" x14ac:dyDescent="0.25">
      <c r="B34" s="75">
        <f t="shared" si="0"/>
        <v>29</v>
      </c>
      <c r="C34" s="82" t="s">
        <v>138</v>
      </c>
      <c r="D34" s="4">
        <v>0.28999999999999998</v>
      </c>
    </row>
    <row r="35" spans="2:4" ht="15.6" x14ac:dyDescent="0.25">
      <c r="B35" s="75">
        <f t="shared" si="0"/>
        <v>30</v>
      </c>
      <c r="C35" s="82" t="s">
        <v>139</v>
      </c>
      <c r="D35" s="4">
        <v>0.56000000000000005</v>
      </c>
    </row>
    <row r="36" spans="2:4" ht="15.6" x14ac:dyDescent="0.25">
      <c r="B36" s="75">
        <f t="shared" si="0"/>
        <v>31</v>
      </c>
      <c r="C36" s="82" t="s">
        <v>140</v>
      </c>
      <c r="D36" s="4">
        <v>0.44</v>
      </c>
    </row>
    <row r="37" spans="2:4" ht="15.6" x14ac:dyDescent="0.25">
      <c r="B37" s="75">
        <f t="shared" si="0"/>
        <v>32</v>
      </c>
      <c r="C37" s="82" t="s">
        <v>141</v>
      </c>
      <c r="D37" s="4">
        <v>0.33</v>
      </c>
    </row>
    <row r="38" spans="2:4" ht="15.6" x14ac:dyDescent="0.25">
      <c r="B38" s="75">
        <f t="shared" si="0"/>
        <v>33</v>
      </c>
      <c r="C38" s="82" t="s">
        <v>142</v>
      </c>
      <c r="D38" s="4">
        <v>0.44</v>
      </c>
    </row>
    <row r="39" spans="2:4" ht="15.6" x14ac:dyDescent="0.25">
      <c r="B39" s="75">
        <f t="shared" si="0"/>
        <v>34</v>
      </c>
      <c r="C39" s="82" t="s">
        <v>143</v>
      </c>
      <c r="D39" s="4">
        <v>0.33</v>
      </c>
    </row>
    <row r="40" spans="2:4" ht="15.6" x14ac:dyDescent="0.25">
      <c r="B40" s="75">
        <f t="shared" si="0"/>
        <v>35</v>
      </c>
      <c r="C40" s="82" t="s">
        <v>144</v>
      </c>
      <c r="D40" s="4">
        <v>0.27</v>
      </c>
    </row>
    <row r="41" spans="2:4" ht="15.6" x14ac:dyDescent="0.25">
      <c r="B41" s="75">
        <f t="shared" si="0"/>
        <v>36</v>
      </c>
      <c r="C41" s="82" t="s">
        <v>145</v>
      </c>
      <c r="D41" s="4">
        <v>0.19</v>
      </c>
    </row>
    <row r="42" spans="2:4" ht="15.6" x14ac:dyDescent="0.25">
      <c r="B42" s="75">
        <f t="shared" si="0"/>
        <v>37</v>
      </c>
      <c r="C42" s="82" t="s">
        <v>146</v>
      </c>
      <c r="D42" s="4">
        <v>0.63</v>
      </c>
    </row>
    <row r="43" spans="2:4" ht="15.6" x14ac:dyDescent="0.25">
      <c r="B43" s="75">
        <f t="shared" si="0"/>
        <v>38</v>
      </c>
      <c r="C43" s="82" t="s">
        <v>147</v>
      </c>
      <c r="D43" s="4">
        <v>0.52</v>
      </c>
    </row>
    <row r="44" spans="2:4" ht="15.6" x14ac:dyDescent="0.25">
      <c r="B44" s="75">
        <f t="shared" si="0"/>
        <v>39</v>
      </c>
      <c r="C44" s="82" t="s">
        <v>148</v>
      </c>
      <c r="D44" s="4">
        <v>0.44</v>
      </c>
    </row>
    <row r="45" spans="2:4" ht="15.6" x14ac:dyDescent="0.25">
      <c r="B45" s="75">
        <f t="shared" si="0"/>
        <v>40</v>
      </c>
      <c r="C45" s="82" t="s">
        <v>149</v>
      </c>
      <c r="D45" s="4">
        <v>0.37</v>
      </c>
    </row>
    <row r="46" spans="2:4" ht="15.6" x14ac:dyDescent="0.25">
      <c r="B46" s="75">
        <f t="shared" si="0"/>
        <v>41</v>
      </c>
      <c r="C46" s="82" t="s">
        <v>150</v>
      </c>
      <c r="D46" s="4">
        <v>0.31</v>
      </c>
    </row>
    <row r="47" spans="2:4" ht="15.6" x14ac:dyDescent="0.25">
      <c r="B47" s="75">
        <f t="shared" si="0"/>
        <v>42</v>
      </c>
      <c r="C47" s="82" t="s">
        <v>151</v>
      </c>
      <c r="D47" s="4">
        <v>0.63</v>
      </c>
    </row>
    <row r="48" spans="2:4" ht="15.6" x14ac:dyDescent="0.25">
      <c r="B48" s="75">
        <f t="shared" si="0"/>
        <v>43</v>
      </c>
      <c r="C48" s="82" t="s">
        <v>152</v>
      </c>
      <c r="D48" s="4">
        <v>0.52</v>
      </c>
    </row>
    <row r="49" spans="2:4" ht="15.6" x14ac:dyDescent="0.25">
      <c r="B49" s="75">
        <f t="shared" si="0"/>
        <v>44</v>
      </c>
      <c r="C49" s="82" t="s">
        <v>153</v>
      </c>
      <c r="D49" s="4">
        <v>0.41</v>
      </c>
    </row>
    <row r="50" spans="2:4" ht="15.6" x14ac:dyDescent="0.25">
      <c r="B50" s="75">
        <f t="shared" si="0"/>
        <v>45</v>
      </c>
      <c r="C50" s="82" t="s">
        <v>154</v>
      </c>
      <c r="D50" s="4">
        <v>0.35</v>
      </c>
    </row>
    <row r="51" spans="2:4" ht="15.6" x14ac:dyDescent="0.25">
      <c r="B51" s="75">
        <f t="shared" si="0"/>
        <v>46</v>
      </c>
      <c r="C51" s="82" t="s">
        <v>155</v>
      </c>
      <c r="D51" s="4">
        <v>0.28999999999999998</v>
      </c>
    </row>
    <row r="52" spans="2:4" ht="15.6" x14ac:dyDescent="0.25">
      <c r="B52" s="75">
        <f t="shared" si="0"/>
        <v>47</v>
      </c>
      <c r="C52" s="82" t="s">
        <v>156</v>
      </c>
      <c r="D52" s="4">
        <v>0.7</v>
      </c>
    </row>
    <row r="53" spans="2:4" ht="15.6" x14ac:dyDescent="0.25">
      <c r="B53" s="75">
        <f t="shared" si="0"/>
        <v>48</v>
      </c>
      <c r="C53" s="82" t="s">
        <v>157</v>
      </c>
      <c r="D53" s="4">
        <v>0.57999999999999996</v>
      </c>
    </row>
    <row r="54" spans="2:4" ht="15.6" x14ac:dyDescent="0.25">
      <c r="B54" s="75">
        <f t="shared" si="0"/>
        <v>49</v>
      </c>
      <c r="C54" s="82" t="s">
        <v>158</v>
      </c>
      <c r="D54" s="4">
        <v>0.52</v>
      </c>
    </row>
    <row r="55" spans="2:4" ht="15.6" x14ac:dyDescent="0.25">
      <c r="B55" s="75">
        <f t="shared" si="0"/>
        <v>50</v>
      </c>
      <c r="C55" s="82" t="s">
        <v>159</v>
      </c>
      <c r="D55" s="4">
        <v>0.47</v>
      </c>
    </row>
    <row r="56" spans="2:4" ht="16.5" customHeight="1" x14ac:dyDescent="0.25">
      <c r="B56" s="75">
        <f t="shared" si="0"/>
        <v>51</v>
      </c>
      <c r="C56" s="82" t="s">
        <v>160</v>
      </c>
      <c r="D56" s="4">
        <v>0.85</v>
      </c>
    </row>
    <row r="57" spans="2:4" ht="14.25" customHeight="1" x14ac:dyDescent="0.25">
      <c r="B57" s="75">
        <f t="shared" si="0"/>
        <v>52</v>
      </c>
      <c r="C57" s="82" t="s">
        <v>161</v>
      </c>
      <c r="D57" s="4">
        <v>0.72</v>
      </c>
    </row>
    <row r="58" spans="2:4" ht="15.75" customHeight="1" x14ac:dyDescent="0.25">
      <c r="B58" s="75">
        <f t="shared" si="0"/>
        <v>53</v>
      </c>
      <c r="C58" s="82" t="s">
        <v>162</v>
      </c>
      <c r="D58" s="4">
        <v>0.59</v>
      </c>
    </row>
    <row r="59" spans="2:4" ht="16.5" customHeight="1" x14ac:dyDescent="0.25">
      <c r="B59" s="75">
        <f t="shared" si="0"/>
        <v>54</v>
      </c>
      <c r="C59" s="82" t="s">
        <v>163</v>
      </c>
      <c r="D59" s="4">
        <v>0.48</v>
      </c>
    </row>
    <row r="60" spans="2:4" ht="16.5" customHeight="1" x14ac:dyDescent="0.25">
      <c r="B60" s="75">
        <f t="shared" si="0"/>
        <v>55</v>
      </c>
      <c r="C60" s="82" t="s">
        <v>164</v>
      </c>
      <c r="D60" s="4">
        <v>0.38</v>
      </c>
    </row>
    <row r="61" spans="2:4" ht="13.5" customHeight="1" x14ac:dyDescent="0.25">
      <c r="B61" s="75">
        <f t="shared" si="0"/>
        <v>56</v>
      </c>
      <c r="C61" s="82" t="s">
        <v>165</v>
      </c>
      <c r="D61" s="4">
        <v>0.52</v>
      </c>
    </row>
    <row r="62" spans="2:4" ht="15.6" x14ac:dyDescent="0.25">
      <c r="B62" s="75">
        <f t="shared" si="0"/>
        <v>57</v>
      </c>
      <c r="C62" s="82" t="s">
        <v>166</v>
      </c>
      <c r="D62" s="4">
        <v>0.41</v>
      </c>
    </row>
    <row r="63" spans="2:4" ht="15.6" x14ac:dyDescent="0.25">
      <c r="B63" s="75">
        <f t="shared" si="0"/>
        <v>58</v>
      </c>
      <c r="C63" s="82" t="s">
        <v>167</v>
      </c>
      <c r="D63" s="4">
        <v>0.3</v>
      </c>
    </row>
    <row r="64" spans="2:4" ht="15.6" x14ac:dyDescent="0.25">
      <c r="B64" s="75">
        <f t="shared" si="0"/>
        <v>59</v>
      </c>
      <c r="C64" s="82" t="s">
        <v>168</v>
      </c>
      <c r="D64" s="4">
        <v>0.23</v>
      </c>
    </row>
    <row r="65" spans="2:4" ht="15.6" x14ac:dyDescent="0.25">
      <c r="B65" s="75">
        <f t="shared" si="0"/>
        <v>60</v>
      </c>
      <c r="C65" s="82" t="s">
        <v>169</v>
      </c>
      <c r="D65" s="4">
        <v>0.16</v>
      </c>
    </row>
    <row r="66" spans="2:4" ht="15.6" x14ac:dyDescent="0.25">
      <c r="B66" s="75">
        <f t="shared" si="0"/>
        <v>61</v>
      </c>
      <c r="C66" s="82" t="s">
        <v>170</v>
      </c>
      <c r="D66" s="4">
        <v>0.11</v>
      </c>
    </row>
    <row r="67" spans="2:4" ht="15.6" x14ac:dyDescent="0.25">
      <c r="B67" s="75">
        <f t="shared" si="0"/>
        <v>62</v>
      </c>
      <c r="C67" s="82" t="s">
        <v>171</v>
      </c>
      <c r="D67" s="4">
        <v>0.09</v>
      </c>
    </row>
    <row r="68" spans="2:4" ht="15.6" x14ac:dyDescent="0.25">
      <c r="B68" s="75">
        <f t="shared" si="0"/>
        <v>63</v>
      </c>
      <c r="C68" s="82" t="s">
        <v>172</v>
      </c>
      <c r="D68" s="4">
        <v>0.41</v>
      </c>
    </row>
    <row r="69" spans="2:4" ht="15.6" x14ac:dyDescent="0.25">
      <c r="B69" s="75">
        <f t="shared" si="0"/>
        <v>64</v>
      </c>
      <c r="C69" s="82" t="s">
        <v>173</v>
      </c>
      <c r="D69" s="4">
        <v>0.33</v>
      </c>
    </row>
    <row r="70" spans="2:4" ht="15.6" x14ac:dyDescent="0.25">
      <c r="B70" s="75">
        <f t="shared" si="0"/>
        <v>65</v>
      </c>
      <c r="C70" s="82" t="s">
        <v>174</v>
      </c>
      <c r="D70" s="4">
        <v>0.22</v>
      </c>
    </row>
    <row r="71" spans="2:4" ht="15.6" x14ac:dyDescent="0.25">
      <c r="B71" s="75">
        <f t="shared" si="0"/>
        <v>66</v>
      </c>
      <c r="C71" s="82" t="s">
        <v>175</v>
      </c>
      <c r="D71" s="4">
        <v>0.14000000000000001</v>
      </c>
    </row>
    <row r="72" spans="2:4" ht="15.6" x14ac:dyDescent="0.25">
      <c r="B72" s="75">
        <f t="shared" ref="B72:B135" si="1">B71+1</f>
        <v>67</v>
      </c>
      <c r="C72" s="82" t="s">
        <v>176</v>
      </c>
      <c r="D72" s="4">
        <v>0.11</v>
      </c>
    </row>
    <row r="73" spans="2:4" ht="15.6" x14ac:dyDescent="0.25">
      <c r="B73" s="75">
        <f t="shared" si="1"/>
        <v>68</v>
      </c>
      <c r="C73" s="82" t="s">
        <v>177</v>
      </c>
      <c r="D73" s="4">
        <v>0.41</v>
      </c>
    </row>
    <row r="74" spans="2:4" ht="15.6" x14ac:dyDescent="0.25">
      <c r="B74" s="75">
        <f t="shared" si="1"/>
        <v>69</v>
      </c>
      <c r="C74" s="82" t="s">
        <v>178</v>
      </c>
      <c r="D74" s="4">
        <v>0.33</v>
      </c>
    </row>
    <row r="75" spans="2:4" ht="15.6" x14ac:dyDescent="0.25">
      <c r="B75" s="75">
        <f t="shared" si="1"/>
        <v>70</v>
      </c>
      <c r="C75" s="82" t="s">
        <v>179</v>
      </c>
      <c r="D75" s="4">
        <v>0.22</v>
      </c>
    </row>
    <row r="76" spans="2:4" ht="15.6" x14ac:dyDescent="0.25">
      <c r="B76" s="75">
        <f t="shared" si="1"/>
        <v>71</v>
      </c>
      <c r="C76" s="82" t="s">
        <v>180</v>
      </c>
      <c r="D76" s="4">
        <v>0.14000000000000001</v>
      </c>
    </row>
    <row r="77" spans="2:4" ht="15.6" x14ac:dyDescent="0.25">
      <c r="B77" s="75">
        <f t="shared" si="1"/>
        <v>72</v>
      </c>
      <c r="C77" s="82" t="s">
        <v>181</v>
      </c>
      <c r="D77" s="4">
        <v>0.11</v>
      </c>
    </row>
    <row r="78" spans="2:4" ht="15.6" x14ac:dyDescent="0.25">
      <c r="B78" s="75">
        <f t="shared" si="1"/>
        <v>73</v>
      </c>
      <c r="C78" s="82" t="s">
        <v>182</v>
      </c>
      <c r="D78" s="4">
        <v>0.52</v>
      </c>
    </row>
    <row r="79" spans="2:4" ht="15.6" x14ac:dyDescent="0.25">
      <c r="B79" s="75">
        <f t="shared" si="1"/>
        <v>74</v>
      </c>
      <c r="C79" s="82" t="s">
        <v>183</v>
      </c>
      <c r="D79" s="4">
        <v>0.44</v>
      </c>
    </row>
    <row r="80" spans="2:4" ht="16.2" thickBot="1" x14ac:dyDescent="0.3">
      <c r="B80" s="75">
        <f t="shared" si="1"/>
        <v>75</v>
      </c>
      <c r="C80" s="82" t="s">
        <v>184</v>
      </c>
      <c r="D80" s="4">
        <v>0.35</v>
      </c>
    </row>
    <row r="81" spans="2:4" x14ac:dyDescent="0.25">
      <c r="B81" s="51">
        <f t="shared" si="1"/>
        <v>76</v>
      </c>
      <c r="C81" s="83" t="s">
        <v>82</v>
      </c>
      <c r="D81" s="70">
        <v>0.76</v>
      </c>
    </row>
    <row r="82" spans="2:4" x14ac:dyDescent="0.25">
      <c r="B82" s="52">
        <f t="shared" si="1"/>
        <v>77</v>
      </c>
      <c r="C82" s="84" t="s">
        <v>81</v>
      </c>
      <c r="D82" s="4">
        <v>0.7</v>
      </c>
    </row>
    <row r="83" spans="2:4" x14ac:dyDescent="0.25">
      <c r="B83" s="52">
        <f t="shared" si="1"/>
        <v>78</v>
      </c>
      <c r="C83" s="84" t="s">
        <v>83</v>
      </c>
      <c r="D83" s="4">
        <v>0.7</v>
      </c>
    </row>
    <row r="84" spans="2:4" ht="15.6" x14ac:dyDescent="0.25">
      <c r="B84" s="52">
        <f t="shared" si="1"/>
        <v>79</v>
      </c>
      <c r="C84" s="84" t="s">
        <v>185</v>
      </c>
      <c r="D84" s="4">
        <v>0.52</v>
      </c>
    </row>
    <row r="85" spans="2:4" ht="15.6" x14ac:dyDescent="0.25">
      <c r="B85" s="52">
        <f t="shared" si="1"/>
        <v>80</v>
      </c>
      <c r="C85" s="84" t="s">
        <v>186</v>
      </c>
      <c r="D85" s="4">
        <v>0.47</v>
      </c>
    </row>
    <row r="86" spans="2:4" ht="15.6" x14ac:dyDescent="0.25">
      <c r="B86" s="52">
        <f t="shared" si="1"/>
        <v>81</v>
      </c>
      <c r="C86" s="84" t="s">
        <v>187</v>
      </c>
      <c r="D86" s="4">
        <v>0.26</v>
      </c>
    </row>
    <row r="87" spans="2:4" ht="15.6" x14ac:dyDescent="0.25">
      <c r="B87" s="52">
        <f t="shared" si="1"/>
        <v>82</v>
      </c>
      <c r="C87" s="84" t="s">
        <v>188</v>
      </c>
      <c r="D87" s="4">
        <v>0.21</v>
      </c>
    </row>
    <row r="88" spans="2:4" x14ac:dyDescent="0.25">
      <c r="B88" s="52">
        <f t="shared" si="1"/>
        <v>83</v>
      </c>
      <c r="C88" s="84" t="s">
        <v>84</v>
      </c>
      <c r="D88" s="4">
        <v>0.19</v>
      </c>
    </row>
    <row r="89" spans="2:4" ht="15" customHeight="1" x14ac:dyDescent="0.25">
      <c r="B89" s="52">
        <f t="shared" si="1"/>
        <v>84</v>
      </c>
      <c r="C89" s="84" t="s">
        <v>189</v>
      </c>
      <c r="D89" s="4">
        <v>0.15</v>
      </c>
    </row>
    <row r="90" spans="2:4" ht="13.5" customHeight="1" x14ac:dyDescent="0.25">
      <c r="B90" s="52">
        <f t="shared" si="1"/>
        <v>85</v>
      </c>
      <c r="C90" s="84" t="s">
        <v>190</v>
      </c>
      <c r="D90" s="4">
        <v>0.13</v>
      </c>
    </row>
    <row r="91" spans="2:4" ht="15.6" x14ac:dyDescent="0.25">
      <c r="B91" s="52">
        <f t="shared" si="1"/>
        <v>86</v>
      </c>
      <c r="C91" s="84" t="s">
        <v>191</v>
      </c>
      <c r="D91" s="4">
        <v>0.41</v>
      </c>
    </row>
    <row r="92" spans="2:4" ht="15.6" x14ac:dyDescent="0.25">
      <c r="B92" s="52">
        <f t="shared" si="1"/>
        <v>87</v>
      </c>
      <c r="C92" s="84" t="s">
        <v>192</v>
      </c>
      <c r="D92" s="4">
        <v>0.28999999999999998</v>
      </c>
    </row>
    <row r="93" spans="2:4" ht="16.5" customHeight="1" thickBot="1" x14ac:dyDescent="0.3">
      <c r="B93" s="55">
        <f t="shared" si="1"/>
        <v>88</v>
      </c>
      <c r="C93" s="85" t="s">
        <v>85</v>
      </c>
      <c r="D93" s="68">
        <v>0.19</v>
      </c>
    </row>
    <row r="94" spans="2:4" ht="26.4" x14ac:dyDescent="0.25">
      <c r="B94" s="52">
        <f t="shared" si="1"/>
        <v>89</v>
      </c>
      <c r="C94" s="83" t="s">
        <v>86</v>
      </c>
      <c r="D94" s="70">
        <v>0.7</v>
      </c>
    </row>
    <row r="95" spans="2:4" ht="29.25" customHeight="1" x14ac:dyDescent="0.25">
      <c r="B95" s="52">
        <f t="shared" si="1"/>
        <v>90</v>
      </c>
      <c r="C95" s="84" t="s">
        <v>87</v>
      </c>
      <c r="D95" s="4">
        <v>0.64</v>
      </c>
    </row>
    <row r="96" spans="2:4" ht="24" customHeight="1" x14ac:dyDescent="0.25">
      <c r="B96" s="52">
        <f t="shared" si="1"/>
        <v>91</v>
      </c>
      <c r="C96" s="84" t="s">
        <v>88</v>
      </c>
      <c r="D96" s="4">
        <v>0.57999999999999996</v>
      </c>
    </row>
    <row r="97" spans="2:4" ht="26.4" x14ac:dyDescent="0.25">
      <c r="B97" s="52">
        <f t="shared" si="1"/>
        <v>92</v>
      </c>
      <c r="C97" s="84" t="s">
        <v>89</v>
      </c>
      <c r="D97" s="4">
        <v>0.76</v>
      </c>
    </row>
    <row r="98" spans="2:4" ht="28.8" x14ac:dyDescent="0.25">
      <c r="B98" s="52">
        <f t="shared" si="1"/>
        <v>93</v>
      </c>
      <c r="C98" s="84" t="s">
        <v>193</v>
      </c>
      <c r="D98" s="4">
        <v>0.47</v>
      </c>
    </row>
    <row r="99" spans="2:4" ht="28.8" x14ac:dyDescent="0.25">
      <c r="B99" s="52">
        <f t="shared" si="1"/>
        <v>94</v>
      </c>
      <c r="C99" s="84" t="s">
        <v>194</v>
      </c>
      <c r="D99" s="4">
        <v>0.41</v>
      </c>
    </row>
    <row r="100" spans="2:4" ht="26.4" x14ac:dyDescent="0.25">
      <c r="B100" s="52">
        <f t="shared" si="1"/>
        <v>95</v>
      </c>
      <c r="C100" s="84" t="s">
        <v>90</v>
      </c>
      <c r="D100" s="4">
        <v>0.64</v>
      </c>
    </row>
    <row r="101" spans="2:4" ht="28.8" x14ac:dyDescent="0.25">
      <c r="B101" s="52">
        <f t="shared" si="1"/>
        <v>96</v>
      </c>
      <c r="C101" s="84" t="s">
        <v>195</v>
      </c>
      <c r="D101" s="4">
        <v>0.64</v>
      </c>
    </row>
    <row r="102" spans="2:4" ht="42" x14ac:dyDescent="0.25">
      <c r="B102" s="52">
        <f t="shared" si="1"/>
        <v>97</v>
      </c>
      <c r="C102" s="84" t="s">
        <v>196</v>
      </c>
      <c r="D102" s="4">
        <v>0.57999999999999996</v>
      </c>
    </row>
    <row r="103" spans="2:4" ht="42" x14ac:dyDescent="0.25">
      <c r="B103" s="52">
        <f t="shared" si="1"/>
        <v>98</v>
      </c>
      <c r="C103" s="84" t="s">
        <v>197</v>
      </c>
      <c r="D103" s="4">
        <v>0.52</v>
      </c>
    </row>
    <row r="104" spans="2:4" ht="26.4" x14ac:dyDescent="0.25">
      <c r="B104" s="52">
        <f t="shared" si="1"/>
        <v>99</v>
      </c>
      <c r="C104" s="84" t="s">
        <v>91</v>
      </c>
      <c r="D104" s="4">
        <v>0.81</v>
      </c>
    </row>
    <row r="105" spans="2:4" ht="27" thickBot="1" x14ac:dyDescent="0.3">
      <c r="B105" s="52">
        <f t="shared" si="1"/>
        <v>100</v>
      </c>
      <c r="C105" s="85" t="s">
        <v>92</v>
      </c>
      <c r="D105" s="68">
        <v>0.76</v>
      </c>
    </row>
    <row r="106" spans="2:4" x14ac:dyDescent="0.25">
      <c r="B106" s="51">
        <f t="shared" si="1"/>
        <v>101</v>
      </c>
      <c r="C106" s="84" t="s">
        <v>93</v>
      </c>
      <c r="D106" s="4">
        <v>3.49</v>
      </c>
    </row>
    <row r="107" spans="2:4" x14ac:dyDescent="0.25">
      <c r="B107" s="52">
        <f t="shared" si="1"/>
        <v>102</v>
      </c>
      <c r="C107" s="84" t="s">
        <v>94</v>
      </c>
      <c r="D107" s="4">
        <v>2.91</v>
      </c>
    </row>
    <row r="108" spans="2:4" ht="15.6" x14ac:dyDescent="0.25">
      <c r="B108" s="52">
        <f t="shared" si="1"/>
        <v>103</v>
      </c>
      <c r="C108" s="84" t="s">
        <v>198</v>
      </c>
      <c r="D108" s="4">
        <v>1.1599999999999999</v>
      </c>
    </row>
    <row r="109" spans="2:4" ht="15.6" x14ac:dyDescent="0.25">
      <c r="B109" s="52">
        <f t="shared" si="1"/>
        <v>104</v>
      </c>
      <c r="C109" s="84" t="s">
        <v>199</v>
      </c>
      <c r="D109" s="4">
        <v>0.93</v>
      </c>
    </row>
    <row r="110" spans="2:4" ht="15.6" x14ac:dyDescent="0.25">
      <c r="B110" s="52">
        <f t="shared" si="1"/>
        <v>105</v>
      </c>
      <c r="C110" s="84" t="s">
        <v>200</v>
      </c>
      <c r="D110" s="4">
        <v>0.73</v>
      </c>
    </row>
    <row r="111" spans="2:4" ht="15.6" x14ac:dyDescent="0.25">
      <c r="B111" s="52">
        <f t="shared" si="1"/>
        <v>106</v>
      </c>
      <c r="C111" s="84" t="s">
        <v>201</v>
      </c>
      <c r="D111" s="4">
        <v>0.56000000000000005</v>
      </c>
    </row>
    <row r="112" spans="2:4" ht="15.6" x14ac:dyDescent="0.25">
      <c r="B112" s="52">
        <f t="shared" si="1"/>
        <v>107</v>
      </c>
      <c r="C112" s="84" t="s">
        <v>202</v>
      </c>
      <c r="D112" s="4">
        <v>0.93</v>
      </c>
    </row>
    <row r="113" spans="2:4" ht="15.6" x14ac:dyDescent="0.25">
      <c r="B113" s="52">
        <f t="shared" si="1"/>
        <v>108</v>
      </c>
      <c r="C113" s="84" t="s">
        <v>203</v>
      </c>
      <c r="D113" s="4">
        <v>0.7</v>
      </c>
    </row>
    <row r="114" spans="2:4" ht="15.6" x14ac:dyDescent="0.25">
      <c r="B114" s="52">
        <f t="shared" si="1"/>
        <v>109</v>
      </c>
      <c r="C114" s="84" t="s">
        <v>204</v>
      </c>
      <c r="D114" s="4">
        <v>0.52</v>
      </c>
    </row>
    <row r="115" spans="2:4" ht="15.6" x14ac:dyDescent="0.25">
      <c r="B115" s="52">
        <f t="shared" si="1"/>
        <v>110</v>
      </c>
      <c r="C115" s="84" t="s">
        <v>205</v>
      </c>
      <c r="D115" s="4">
        <v>0.43</v>
      </c>
    </row>
    <row r="116" spans="2:4" ht="15.6" x14ac:dyDescent="0.25">
      <c r="B116" s="52">
        <f t="shared" si="1"/>
        <v>111</v>
      </c>
      <c r="C116" s="84" t="s">
        <v>206</v>
      </c>
      <c r="D116" s="4">
        <v>0.35</v>
      </c>
    </row>
    <row r="117" spans="2:4" ht="16.2" thickBot="1" x14ac:dyDescent="0.3">
      <c r="B117" s="55">
        <f t="shared" si="1"/>
        <v>112</v>
      </c>
      <c r="C117" s="84" t="s">
        <v>207</v>
      </c>
      <c r="D117" s="4">
        <v>0.24</v>
      </c>
    </row>
    <row r="118" spans="2:4" x14ac:dyDescent="0.25">
      <c r="B118" s="52">
        <f t="shared" si="1"/>
        <v>113</v>
      </c>
      <c r="C118" s="83" t="s">
        <v>95</v>
      </c>
      <c r="D118" s="70">
        <v>0.14000000000000001</v>
      </c>
    </row>
    <row r="119" spans="2:4" x14ac:dyDescent="0.25">
      <c r="B119" s="52">
        <f t="shared" si="1"/>
        <v>114</v>
      </c>
      <c r="C119" s="84" t="s">
        <v>96</v>
      </c>
      <c r="D119" s="4">
        <v>0.28999999999999998</v>
      </c>
    </row>
    <row r="120" spans="2:4" x14ac:dyDescent="0.25">
      <c r="B120" s="52">
        <f t="shared" si="1"/>
        <v>115</v>
      </c>
      <c r="C120" s="84" t="s">
        <v>97</v>
      </c>
      <c r="D120" s="4">
        <v>0.18</v>
      </c>
    </row>
    <row r="121" spans="2:4" x14ac:dyDescent="0.25">
      <c r="B121" s="52">
        <f t="shared" si="1"/>
        <v>116</v>
      </c>
      <c r="C121" s="84" t="s">
        <v>98</v>
      </c>
      <c r="D121" s="4">
        <v>0.35</v>
      </c>
    </row>
    <row r="122" spans="2:4" x14ac:dyDescent="0.25">
      <c r="B122" s="52">
        <f t="shared" si="1"/>
        <v>117</v>
      </c>
      <c r="C122" s="84" t="s">
        <v>99</v>
      </c>
      <c r="D122" s="4">
        <v>0.15</v>
      </c>
    </row>
    <row r="123" spans="2:4" x14ac:dyDescent="0.25">
      <c r="B123" s="52">
        <f t="shared" si="1"/>
        <v>118</v>
      </c>
      <c r="C123" s="84" t="s">
        <v>100</v>
      </c>
      <c r="D123" s="4">
        <v>0.21</v>
      </c>
    </row>
    <row r="124" spans="2:4" x14ac:dyDescent="0.25">
      <c r="B124" s="52">
        <f t="shared" si="1"/>
        <v>119</v>
      </c>
      <c r="C124" s="84" t="s">
        <v>101</v>
      </c>
      <c r="D124" s="4">
        <v>0.15</v>
      </c>
    </row>
    <row r="125" spans="2:4" ht="15.6" x14ac:dyDescent="0.25">
      <c r="B125" s="52">
        <f t="shared" si="1"/>
        <v>120</v>
      </c>
      <c r="C125" s="84" t="s">
        <v>208</v>
      </c>
      <c r="D125" s="4">
        <v>0.23</v>
      </c>
    </row>
    <row r="126" spans="2:4" ht="15.6" x14ac:dyDescent="0.25">
      <c r="B126" s="52">
        <f t="shared" si="1"/>
        <v>121</v>
      </c>
      <c r="C126" s="84" t="s">
        <v>209</v>
      </c>
      <c r="D126" s="4">
        <v>0.19</v>
      </c>
    </row>
    <row r="127" spans="2:4" ht="15.6" x14ac:dyDescent="0.25">
      <c r="B127" s="52">
        <f t="shared" si="1"/>
        <v>122</v>
      </c>
      <c r="C127" s="84" t="s">
        <v>210</v>
      </c>
      <c r="D127" s="4">
        <v>0.13</v>
      </c>
    </row>
    <row r="128" spans="2:4" ht="15.6" x14ac:dyDescent="0.25">
      <c r="B128" s="52">
        <f t="shared" si="1"/>
        <v>123</v>
      </c>
      <c r="C128" s="84" t="s">
        <v>211</v>
      </c>
      <c r="D128" s="4">
        <v>0.11</v>
      </c>
    </row>
    <row r="129" spans="2:4" ht="15.6" x14ac:dyDescent="0.25">
      <c r="B129" s="52">
        <f t="shared" si="1"/>
        <v>124</v>
      </c>
      <c r="C129" s="84" t="s">
        <v>212</v>
      </c>
      <c r="D129" s="4">
        <v>7.0000000000000007E-2</v>
      </c>
    </row>
    <row r="130" spans="2:4" ht="15.6" x14ac:dyDescent="0.25">
      <c r="B130" s="52">
        <f t="shared" si="1"/>
        <v>125</v>
      </c>
      <c r="C130" s="84" t="s">
        <v>213</v>
      </c>
      <c r="D130" s="4">
        <v>0.24</v>
      </c>
    </row>
    <row r="131" spans="2:4" ht="15.6" x14ac:dyDescent="0.25">
      <c r="B131" s="52">
        <f t="shared" si="1"/>
        <v>126</v>
      </c>
      <c r="C131" s="84" t="s">
        <v>214</v>
      </c>
      <c r="D131" s="4">
        <v>0.18</v>
      </c>
    </row>
    <row r="132" spans="2:4" ht="15.6" x14ac:dyDescent="0.25">
      <c r="B132" s="52">
        <f t="shared" si="1"/>
        <v>127</v>
      </c>
      <c r="C132" s="84" t="s">
        <v>215</v>
      </c>
      <c r="D132" s="4">
        <v>0.13</v>
      </c>
    </row>
    <row r="133" spans="2:4" ht="15.6" x14ac:dyDescent="0.25">
      <c r="B133" s="52">
        <f t="shared" si="1"/>
        <v>128</v>
      </c>
      <c r="C133" s="84" t="s">
        <v>216</v>
      </c>
      <c r="D133" s="4">
        <v>0.11</v>
      </c>
    </row>
    <row r="134" spans="2:4" ht="15.6" x14ac:dyDescent="0.25">
      <c r="B134" s="52">
        <f t="shared" si="1"/>
        <v>129</v>
      </c>
      <c r="C134" s="84" t="s">
        <v>217</v>
      </c>
      <c r="D134" s="4">
        <v>0.09</v>
      </c>
    </row>
    <row r="135" spans="2:4" ht="15.6" x14ac:dyDescent="0.25">
      <c r="B135" s="52">
        <f t="shared" si="1"/>
        <v>130</v>
      </c>
      <c r="C135" s="84" t="s">
        <v>218</v>
      </c>
      <c r="D135" s="4">
        <v>7.0000000000000007E-2</v>
      </c>
    </row>
    <row r="136" spans="2:4" ht="12.75" customHeight="1" x14ac:dyDescent="0.25">
      <c r="B136" s="52">
        <f t="shared" ref="B136:B169" si="2">B135+1</f>
        <v>131</v>
      </c>
      <c r="C136" s="84" t="s">
        <v>219</v>
      </c>
      <c r="D136" s="4">
        <v>7.0000000000000007E-2</v>
      </c>
    </row>
    <row r="137" spans="2:4" ht="15" customHeight="1" x14ac:dyDescent="0.25">
      <c r="B137" s="52">
        <f t="shared" si="2"/>
        <v>132</v>
      </c>
      <c r="C137" s="84" t="s">
        <v>220</v>
      </c>
      <c r="D137" s="4">
        <v>0.06</v>
      </c>
    </row>
    <row r="138" spans="2:4" ht="13.8" thickBot="1" x14ac:dyDescent="0.3">
      <c r="B138" s="52">
        <f t="shared" si="2"/>
        <v>133</v>
      </c>
      <c r="C138" s="84" t="s">
        <v>102</v>
      </c>
      <c r="D138" s="4">
        <v>0.06</v>
      </c>
    </row>
    <row r="139" spans="2:4" ht="28.8" x14ac:dyDescent="0.25">
      <c r="B139" s="51">
        <f t="shared" si="2"/>
        <v>134</v>
      </c>
      <c r="C139" s="83" t="s">
        <v>221</v>
      </c>
      <c r="D139" s="70">
        <v>6.4000000000000001E-2</v>
      </c>
    </row>
    <row r="140" spans="2:4" ht="28.8" x14ac:dyDescent="0.25">
      <c r="B140" s="52">
        <f t="shared" si="2"/>
        <v>135</v>
      </c>
      <c r="C140" s="84" t="s">
        <v>222</v>
      </c>
      <c r="D140" s="4">
        <v>0.06</v>
      </c>
    </row>
    <row r="141" spans="2:4" ht="28.8" x14ac:dyDescent="0.25">
      <c r="B141" s="52">
        <f t="shared" si="2"/>
        <v>136</v>
      </c>
      <c r="C141" s="84" t="s">
        <v>223</v>
      </c>
      <c r="D141" s="4">
        <v>5.1999999999999998E-2</v>
      </c>
    </row>
    <row r="142" spans="2:4" ht="28.8" x14ac:dyDescent="0.25">
      <c r="B142" s="52">
        <f t="shared" si="2"/>
        <v>137</v>
      </c>
      <c r="C142" s="84" t="s">
        <v>224</v>
      </c>
      <c r="D142" s="4">
        <v>0.09</v>
      </c>
    </row>
    <row r="143" spans="2:4" ht="28.8" x14ac:dyDescent="0.25">
      <c r="B143" s="52">
        <f t="shared" si="2"/>
        <v>138</v>
      </c>
      <c r="C143" s="84" t="s">
        <v>225</v>
      </c>
      <c r="D143" s="4">
        <v>8.6999999999999994E-2</v>
      </c>
    </row>
    <row r="144" spans="2:4" ht="28.8" x14ac:dyDescent="0.25">
      <c r="B144" s="52">
        <f t="shared" si="2"/>
        <v>139</v>
      </c>
      <c r="C144" s="84" t="s">
        <v>226</v>
      </c>
      <c r="D144" s="4">
        <v>7.5999999999999998E-2</v>
      </c>
    </row>
    <row r="145" spans="2:4" ht="28.8" x14ac:dyDescent="0.25">
      <c r="B145" s="52">
        <f t="shared" si="2"/>
        <v>140</v>
      </c>
      <c r="C145" s="84" t="s">
        <v>227</v>
      </c>
      <c r="D145" s="4">
        <v>0.06</v>
      </c>
    </row>
    <row r="146" spans="2:4" ht="28.8" x14ac:dyDescent="0.25">
      <c r="B146" s="52">
        <f t="shared" si="2"/>
        <v>141</v>
      </c>
      <c r="C146" s="84" t="s">
        <v>228</v>
      </c>
      <c r="D146" s="4">
        <v>5.1999999999999998E-2</v>
      </c>
    </row>
    <row r="147" spans="2:4" ht="28.8" x14ac:dyDescent="0.25">
      <c r="B147" s="52">
        <f t="shared" si="2"/>
        <v>142</v>
      </c>
      <c r="C147" s="84" t="s">
        <v>229</v>
      </c>
      <c r="D147" s="4">
        <v>7.0000000000000007E-2</v>
      </c>
    </row>
    <row r="148" spans="2:4" ht="28.8" x14ac:dyDescent="0.25">
      <c r="B148" s="52">
        <f t="shared" si="2"/>
        <v>143</v>
      </c>
      <c r="C148" s="84" t="s">
        <v>230</v>
      </c>
      <c r="D148" s="4">
        <v>7.5999999999999998E-2</v>
      </c>
    </row>
    <row r="149" spans="2:4" ht="28.5" customHeight="1" x14ac:dyDescent="0.25">
      <c r="B149" s="52">
        <f t="shared" si="2"/>
        <v>144</v>
      </c>
      <c r="C149" s="84" t="s">
        <v>231</v>
      </c>
      <c r="D149" s="4">
        <v>0.06</v>
      </c>
    </row>
    <row r="150" spans="2:4" ht="26.4" x14ac:dyDescent="0.25">
      <c r="B150" s="52">
        <f t="shared" si="2"/>
        <v>145</v>
      </c>
      <c r="C150" s="84" t="s">
        <v>103</v>
      </c>
      <c r="D150" s="4">
        <v>0.06</v>
      </c>
    </row>
    <row r="151" spans="2:4" ht="13.5" customHeight="1" thickBot="1" x14ac:dyDescent="0.3">
      <c r="B151" s="55">
        <f t="shared" si="2"/>
        <v>146</v>
      </c>
      <c r="C151" s="85" t="s">
        <v>104</v>
      </c>
      <c r="D151" s="68">
        <v>6.4000000000000001E-2</v>
      </c>
    </row>
    <row r="152" spans="2:4" ht="15.6" x14ac:dyDescent="0.25">
      <c r="B152" s="51">
        <f t="shared" si="2"/>
        <v>147</v>
      </c>
      <c r="C152" s="83" t="s">
        <v>232</v>
      </c>
      <c r="D152" s="70">
        <v>5.1999999999999998E-2</v>
      </c>
    </row>
    <row r="153" spans="2:4" ht="15.6" x14ac:dyDescent="0.25">
      <c r="B153" s="52">
        <f t="shared" si="2"/>
        <v>148</v>
      </c>
      <c r="C153" s="84" t="s">
        <v>233</v>
      </c>
      <c r="D153" s="4">
        <v>4.1000000000000002E-2</v>
      </c>
    </row>
    <row r="154" spans="2:4" ht="15.6" x14ac:dyDescent="0.25">
      <c r="B154" s="52">
        <f t="shared" si="2"/>
        <v>149</v>
      </c>
      <c r="C154" s="84" t="s">
        <v>234</v>
      </c>
      <c r="D154" s="4">
        <v>4.1000000000000002E-2</v>
      </c>
    </row>
    <row r="155" spans="2:4" ht="15.6" x14ac:dyDescent="0.25">
      <c r="B155" s="52">
        <f t="shared" si="2"/>
        <v>150</v>
      </c>
      <c r="C155" s="84" t="s">
        <v>235</v>
      </c>
      <c r="D155" s="4">
        <v>0.06</v>
      </c>
    </row>
    <row r="156" spans="2:4" ht="15.6" x14ac:dyDescent="0.25">
      <c r="B156" s="52">
        <f t="shared" si="2"/>
        <v>151</v>
      </c>
      <c r="C156" s="84" t="s">
        <v>236</v>
      </c>
      <c r="D156" s="4">
        <v>0.05</v>
      </c>
    </row>
    <row r="157" spans="2:4" ht="15.6" x14ac:dyDescent="0.25">
      <c r="B157" s="52">
        <f t="shared" si="2"/>
        <v>152</v>
      </c>
      <c r="C157" s="84" t="s">
        <v>237</v>
      </c>
      <c r="D157" s="4">
        <v>0.05</v>
      </c>
    </row>
    <row r="158" spans="2:4" ht="15.6" x14ac:dyDescent="0.25">
      <c r="B158" s="52">
        <f t="shared" si="2"/>
        <v>153</v>
      </c>
      <c r="C158" s="84" t="s">
        <v>238</v>
      </c>
      <c r="D158" s="4">
        <v>4.1000000000000002E-2</v>
      </c>
    </row>
    <row r="159" spans="2:4" ht="15.6" x14ac:dyDescent="0.25">
      <c r="B159" s="52">
        <f t="shared" si="2"/>
        <v>154</v>
      </c>
      <c r="C159" s="84" t="s">
        <v>239</v>
      </c>
      <c r="D159" s="4">
        <v>0.04</v>
      </c>
    </row>
    <row r="160" spans="2:4" ht="15" customHeight="1" x14ac:dyDescent="0.25">
      <c r="B160" s="52">
        <f t="shared" si="2"/>
        <v>155</v>
      </c>
      <c r="C160" s="84" t="s">
        <v>240</v>
      </c>
      <c r="D160" s="4">
        <v>5.1999999999999998E-2</v>
      </c>
    </row>
    <row r="161" spans="2:4" ht="18" customHeight="1" x14ac:dyDescent="0.25">
      <c r="B161" s="52">
        <f t="shared" si="2"/>
        <v>156</v>
      </c>
      <c r="C161" s="84" t="s">
        <v>241</v>
      </c>
      <c r="D161" s="4">
        <v>0.05</v>
      </c>
    </row>
    <row r="162" spans="2:4" ht="15" customHeight="1" x14ac:dyDescent="0.25">
      <c r="B162" s="52">
        <f t="shared" si="2"/>
        <v>157</v>
      </c>
      <c r="C162" s="84" t="s">
        <v>242</v>
      </c>
      <c r="D162" s="4">
        <v>0.05</v>
      </c>
    </row>
    <row r="163" spans="2:4" ht="18" customHeight="1" x14ac:dyDescent="0.25">
      <c r="B163" s="52">
        <f t="shared" si="2"/>
        <v>158</v>
      </c>
      <c r="C163" s="84" t="s">
        <v>243</v>
      </c>
      <c r="D163" s="4">
        <v>4.1000000000000002E-2</v>
      </c>
    </row>
    <row r="164" spans="2:4" x14ac:dyDescent="0.25">
      <c r="B164" s="52">
        <f t="shared" si="2"/>
        <v>159</v>
      </c>
      <c r="C164" s="84" t="s">
        <v>111</v>
      </c>
      <c r="D164" s="4">
        <v>0.05</v>
      </c>
    </row>
    <row r="165" spans="2:4" ht="15.6" x14ac:dyDescent="0.25">
      <c r="B165" s="52">
        <f t="shared" si="2"/>
        <v>160</v>
      </c>
      <c r="C165" s="84" t="s">
        <v>244</v>
      </c>
      <c r="D165" s="4">
        <v>5.1999999999999998E-2</v>
      </c>
    </row>
    <row r="166" spans="2:4" ht="15.6" x14ac:dyDescent="0.25">
      <c r="B166" s="52">
        <f t="shared" si="2"/>
        <v>161</v>
      </c>
      <c r="C166" s="84" t="s">
        <v>245</v>
      </c>
      <c r="D166" s="4">
        <v>4.1000000000000002E-2</v>
      </c>
    </row>
    <row r="167" spans="2:4" ht="15.6" x14ac:dyDescent="0.25">
      <c r="B167" s="52">
        <f t="shared" si="2"/>
        <v>162</v>
      </c>
      <c r="C167" s="84" t="s">
        <v>246</v>
      </c>
      <c r="D167" s="4">
        <v>0.08</v>
      </c>
    </row>
    <row r="168" spans="2:4" ht="16.2" thickBot="1" x14ac:dyDescent="0.3">
      <c r="B168" s="55">
        <f t="shared" si="2"/>
        <v>163</v>
      </c>
      <c r="C168" s="85" t="s">
        <v>247</v>
      </c>
      <c r="D168" s="68">
        <v>7.0000000000000007E-2</v>
      </c>
    </row>
    <row r="169" spans="2:4" ht="15.6" x14ac:dyDescent="0.25">
      <c r="B169" s="52">
        <f t="shared" si="2"/>
        <v>164</v>
      </c>
      <c r="C169" s="83" t="s">
        <v>248</v>
      </c>
      <c r="D169" s="70">
        <v>0.21</v>
      </c>
    </row>
    <row r="170" spans="2:4" ht="15.6" x14ac:dyDescent="0.25">
      <c r="B170" s="52">
        <f t="shared" ref="B170:B207" si="3">B169+1</f>
        <v>165</v>
      </c>
      <c r="C170" s="84" t="s">
        <v>249</v>
      </c>
      <c r="D170" s="4">
        <v>0.17</v>
      </c>
    </row>
    <row r="171" spans="2:4" ht="15.6" x14ac:dyDescent="0.25">
      <c r="B171" s="52">
        <f t="shared" si="3"/>
        <v>166</v>
      </c>
      <c r="C171" s="84" t="s">
        <v>250</v>
      </c>
      <c r="D171" s="4">
        <v>0.13</v>
      </c>
    </row>
    <row r="172" spans="2:4" ht="15.6" x14ac:dyDescent="0.25">
      <c r="B172" s="52">
        <f t="shared" si="3"/>
        <v>167</v>
      </c>
      <c r="C172" s="84" t="s">
        <v>251</v>
      </c>
      <c r="D172" s="4">
        <v>0.12</v>
      </c>
    </row>
    <row r="173" spans="2:4" ht="15.6" x14ac:dyDescent="0.25">
      <c r="B173" s="52">
        <f t="shared" si="3"/>
        <v>168</v>
      </c>
      <c r="C173" s="84" t="s">
        <v>252</v>
      </c>
      <c r="D173" s="4">
        <v>0.11</v>
      </c>
    </row>
    <row r="174" spans="2:4" ht="15.6" x14ac:dyDescent="0.25">
      <c r="B174" s="52">
        <f t="shared" si="3"/>
        <v>169</v>
      </c>
      <c r="C174" s="84" t="s">
        <v>253</v>
      </c>
      <c r="D174" s="4">
        <v>0.2</v>
      </c>
    </row>
    <row r="175" spans="2:4" ht="15.6" x14ac:dyDescent="0.25">
      <c r="B175" s="52">
        <f t="shared" si="3"/>
        <v>170</v>
      </c>
      <c r="C175" s="84" t="s">
        <v>254</v>
      </c>
      <c r="D175" s="4">
        <v>0.16</v>
      </c>
    </row>
    <row r="176" spans="2:4" ht="15.6" x14ac:dyDescent="0.25">
      <c r="B176" s="52">
        <f t="shared" si="3"/>
        <v>171</v>
      </c>
      <c r="C176" s="84" t="s">
        <v>255</v>
      </c>
      <c r="D176" s="4">
        <v>0.13</v>
      </c>
    </row>
    <row r="177" spans="2:4" ht="15.75" customHeight="1" x14ac:dyDescent="0.25">
      <c r="B177" s="52">
        <f t="shared" si="3"/>
        <v>172</v>
      </c>
      <c r="C177" s="84" t="s">
        <v>256</v>
      </c>
      <c r="D177" s="4">
        <v>0.21</v>
      </c>
    </row>
    <row r="178" spans="2:4" ht="13.5" customHeight="1" x14ac:dyDescent="0.25">
      <c r="B178" s="52">
        <f t="shared" si="3"/>
        <v>173</v>
      </c>
      <c r="C178" s="84" t="s">
        <v>257</v>
      </c>
      <c r="D178" s="4">
        <v>0.18</v>
      </c>
    </row>
    <row r="179" spans="2:4" ht="15.75" customHeight="1" x14ac:dyDescent="0.25">
      <c r="B179" s="52">
        <f t="shared" si="3"/>
        <v>174</v>
      </c>
      <c r="C179" s="84" t="s">
        <v>258</v>
      </c>
      <c r="D179" s="4">
        <v>0.14000000000000001</v>
      </c>
    </row>
    <row r="180" spans="2:4" ht="15" customHeight="1" x14ac:dyDescent="0.25">
      <c r="B180" s="52">
        <f t="shared" si="3"/>
        <v>175</v>
      </c>
      <c r="C180" s="84" t="s">
        <v>259</v>
      </c>
      <c r="D180" s="4">
        <v>0.111</v>
      </c>
    </row>
    <row r="181" spans="2:4" ht="12" customHeight="1" x14ac:dyDescent="0.25">
      <c r="B181" s="52">
        <f t="shared" si="3"/>
        <v>176</v>
      </c>
      <c r="C181" s="84" t="s">
        <v>260</v>
      </c>
      <c r="D181" s="4">
        <v>8.6999999999999994E-2</v>
      </c>
    </row>
    <row r="182" spans="2:4" ht="12" customHeight="1" x14ac:dyDescent="0.25">
      <c r="B182" s="52">
        <f t="shared" si="3"/>
        <v>177</v>
      </c>
      <c r="C182" s="84" t="s">
        <v>261</v>
      </c>
      <c r="D182" s="4">
        <v>7.5999999999999998E-2</v>
      </c>
    </row>
    <row r="183" spans="2:4" ht="15.6" x14ac:dyDescent="0.25">
      <c r="B183" s="52">
        <f t="shared" si="3"/>
        <v>178</v>
      </c>
      <c r="C183" s="84" t="s">
        <v>262</v>
      </c>
      <c r="D183" s="4">
        <v>0.09</v>
      </c>
    </row>
    <row r="184" spans="2:4" ht="15.6" x14ac:dyDescent="0.25">
      <c r="B184" s="52">
        <f t="shared" si="3"/>
        <v>179</v>
      </c>
      <c r="C184" s="84" t="s">
        <v>263</v>
      </c>
      <c r="D184" s="4">
        <v>7.5999999999999998E-2</v>
      </c>
    </row>
    <row r="185" spans="2:4" ht="16.2" thickBot="1" x14ac:dyDescent="0.3">
      <c r="B185" s="52">
        <f t="shared" si="3"/>
        <v>180</v>
      </c>
      <c r="C185" s="85" t="s">
        <v>264</v>
      </c>
      <c r="D185" s="68">
        <v>0.47</v>
      </c>
    </row>
    <row r="186" spans="2:4" ht="15.6" x14ac:dyDescent="0.25">
      <c r="B186" s="51">
        <f t="shared" si="3"/>
        <v>181</v>
      </c>
      <c r="C186" s="83" t="s">
        <v>265</v>
      </c>
      <c r="D186" s="70">
        <v>0.12</v>
      </c>
    </row>
    <row r="187" spans="2:4" ht="15.6" x14ac:dyDescent="0.25">
      <c r="B187" s="52">
        <f t="shared" si="3"/>
        <v>182</v>
      </c>
      <c r="C187" s="84" t="s">
        <v>266</v>
      </c>
      <c r="D187" s="4">
        <v>0.11</v>
      </c>
    </row>
    <row r="188" spans="2:4" ht="16.2" thickBot="1" x14ac:dyDescent="0.3">
      <c r="B188" s="55">
        <f t="shared" si="3"/>
        <v>183</v>
      </c>
      <c r="C188" s="85" t="s">
        <v>267</v>
      </c>
      <c r="D188" s="68">
        <v>0.08</v>
      </c>
    </row>
    <row r="189" spans="2:4" ht="15.6" x14ac:dyDescent="0.25">
      <c r="B189" s="52">
        <f t="shared" si="3"/>
        <v>184</v>
      </c>
      <c r="C189" s="83" t="s">
        <v>268</v>
      </c>
      <c r="D189" s="70">
        <v>0.47</v>
      </c>
    </row>
    <row r="190" spans="2:4" ht="16.2" thickBot="1" x14ac:dyDescent="0.3">
      <c r="B190" s="52">
        <f t="shared" si="3"/>
        <v>185</v>
      </c>
      <c r="C190" s="85" t="s">
        <v>269</v>
      </c>
      <c r="D190" s="68">
        <v>0.35</v>
      </c>
    </row>
    <row r="191" spans="2:4" ht="15.6" x14ac:dyDescent="0.25">
      <c r="B191" s="51">
        <f t="shared" si="3"/>
        <v>186</v>
      </c>
      <c r="C191" s="83" t="s">
        <v>270</v>
      </c>
      <c r="D191" s="70">
        <v>0.27</v>
      </c>
    </row>
    <row r="192" spans="2:4" ht="15.6" x14ac:dyDescent="0.25">
      <c r="B192" s="52">
        <f t="shared" si="3"/>
        <v>187</v>
      </c>
      <c r="C192" s="84" t="s">
        <v>271</v>
      </c>
      <c r="D192" s="4">
        <v>0.22</v>
      </c>
    </row>
    <row r="193" spans="2:4" ht="15.6" x14ac:dyDescent="0.25">
      <c r="B193" s="52">
        <f t="shared" si="3"/>
        <v>188</v>
      </c>
      <c r="C193" s="84" t="s">
        <v>272</v>
      </c>
      <c r="D193" s="4">
        <v>0.17</v>
      </c>
    </row>
    <row r="194" spans="2:4" ht="15.6" x14ac:dyDescent="0.25">
      <c r="B194" s="52">
        <f t="shared" si="3"/>
        <v>189</v>
      </c>
      <c r="C194" s="84" t="s">
        <v>273</v>
      </c>
      <c r="D194" s="4">
        <v>1.05</v>
      </c>
    </row>
    <row r="195" spans="2:4" ht="28.8" x14ac:dyDescent="0.25">
      <c r="B195" s="52">
        <f t="shared" si="3"/>
        <v>190</v>
      </c>
      <c r="C195" s="84" t="s">
        <v>274</v>
      </c>
      <c r="D195" s="4">
        <v>0.12</v>
      </c>
    </row>
    <row r="196" spans="2:4" ht="28.8" x14ac:dyDescent="0.25">
      <c r="B196" s="52">
        <f t="shared" si="3"/>
        <v>191</v>
      </c>
      <c r="C196" s="84" t="s">
        <v>275</v>
      </c>
      <c r="D196" s="4">
        <v>0.09</v>
      </c>
    </row>
    <row r="197" spans="2:4" ht="13.8" thickBot="1" x14ac:dyDescent="0.3">
      <c r="B197" s="55">
        <f t="shared" si="3"/>
        <v>192</v>
      </c>
      <c r="C197" s="85" t="s">
        <v>105</v>
      </c>
      <c r="D197" s="68">
        <v>0.17</v>
      </c>
    </row>
    <row r="198" spans="2:4" ht="28.8" x14ac:dyDescent="0.25">
      <c r="B198" s="52">
        <f t="shared" si="3"/>
        <v>193</v>
      </c>
      <c r="C198" s="83" t="s">
        <v>276</v>
      </c>
      <c r="D198" s="70">
        <v>0.38</v>
      </c>
    </row>
    <row r="199" spans="2:4" ht="28.8" x14ac:dyDescent="0.25">
      <c r="B199" s="52">
        <f t="shared" si="3"/>
        <v>194</v>
      </c>
      <c r="C199" s="84" t="s">
        <v>277</v>
      </c>
      <c r="D199" s="4">
        <v>0.33</v>
      </c>
    </row>
    <row r="200" spans="2:4" ht="28.8" x14ac:dyDescent="0.25">
      <c r="B200" s="52">
        <f t="shared" si="3"/>
        <v>195</v>
      </c>
      <c r="C200" s="84" t="s">
        <v>278</v>
      </c>
      <c r="D200" s="4">
        <v>0.35</v>
      </c>
    </row>
    <row r="201" spans="2:4" ht="28.8" x14ac:dyDescent="0.25">
      <c r="B201" s="52">
        <f t="shared" si="3"/>
        <v>196</v>
      </c>
      <c r="C201" s="84" t="s">
        <v>279</v>
      </c>
      <c r="D201" s="4">
        <v>0.28999999999999998</v>
      </c>
    </row>
    <row r="202" spans="2:4" ht="29.4" thickBot="1" x14ac:dyDescent="0.3">
      <c r="B202" s="52">
        <f t="shared" si="3"/>
        <v>197</v>
      </c>
      <c r="C202" s="85" t="s">
        <v>280</v>
      </c>
      <c r="D202" s="68">
        <v>0.23</v>
      </c>
    </row>
    <row r="203" spans="2:4" x14ac:dyDescent="0.25">
      <c r="B203" s="51">
        <f t="shared" si="3"/>
        <v>198</v>
      </c>
      <c r="C203" s="84" t="s">
        <v>106</v>
      </c>
      <c r="D203" s="4">
        <v>58</v>
      </c>
    </row>
    <row r="204" spans="2:4" x14ac:dyDescent="0.25">
      <c r="B204" s="52">
        <f t="shared" si="3"/>
        <v>199</v>
      </c>
      <c r="C204" s="84" t="s">
        <v>110</v>
      </c>
      <c r="D204" s="4">
        <v>50</v>
      </c>
    </row>
    <row r="205" spans="2:4" x14ac:dyDescent="0.25">
      <c r="B205" s="52">
        <f t="shared" si="3"/>
        <v>200</v>
      </c>
      <c r="C205" s="84" t="s">
        <v>107</v>
      </c>
      <c r="D205" s="4">
        <v>221</v>
      </c>
    </row>
    <row r="206" spans="2:4" x14ac:dyDescent="0.25">
      <c r="B206" s="52">
        <f t="shared" si="3"/>
        <v>201</v>
      </c>
      <c r="C206" s="84" t="s">
        <v>108</v>
      </c>
      <c r="D206" s="4">
        <v>407</v>
      </c>
    </row>
    <row r="207" spans="2:4" ht="13.8" thickBot="1" x14ac:dyDescent="0.3">
      <c r="B207" s="55">
        <f t="shared" si="3"/>
        <v>202</v>
      </c>
      <c r="C207" s="85" t="s">
        <v>109</v>
      </c>
      <c r="D207" s="68">
        <v>0.76</v>
      </c>
    </row>
    <row r="208" spans="2:4" ht="13.8" thickBot="1" x14ac:dyDescent="0.3">
      <c r="B208" s="55">
        <v>203</v>
      </c>
      <c r="C208" s="85" t="s">
        <v>304</v>
      </c>
      <c r="D208" s="68">
        <v>5.1999999999999998E-2</v>
      </c>
    </row>
    <row r="209" spans="2:4" ht="13.8" thickBot="1" x14ac:dyDescent="0.3">
      <c r="B209" s="55">
        <v>204</v>
      </c>
      <c r="C209" s="85" t="s">
        <v>305</v>
      </c>
      <c r="D209" s="68">
        <v>3.6999999999999998E-2</v>
      </c>
    </row>
    <row r="210" spans="2:4" x14ac:dyDescent="0.25">
      <c r="B210" s="117"/>
      <c r="C210" s="118" t="s">
        <v>306</v>
      </c>
      <c r="D210" s="119">
        <v>0.15</v>
      </c>
    </row>
  </sheetData>
  <mergeCells count="2">
    <mergeCell ref="B2:D2"/>
    <mergeCell ref="B3:D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Расчет</vt:lpstr>
      <vt:lpstr>Конденсация</vt:lpstr>
      <vt:lpstr>Коэффициенты</vt:lpstr>
      <vt:lpstr>СНиП II-3-79</vt:lpstr>
      <vt:lpstr>дверь</vt:lpstr>
      <vt:lpstr>материал</vt:lpstr>
      <vt:lpstr>окно</vt:lpstr>
      <vt:lpstr>окно2</vt:lpstr>
      <vt:lpstr>ориентация</vt:lpstr>
      <vt:lpstr>прослойка</vt:lpstr>
      <vt:lpstr>стена</vt:lpstr>
    </vt:vector>
  </TitlesOfParts>
  <Company>дом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Офис</cp:lastModifiedBy>
  <dcterms:created xsi:type="dcterms:W3CDTF">2005-01-02T07:04:27Z</dcterms:created>
  <dcterms:modified xsi:type="dcterms:W3CDTF">2014-11-18T12:01:18Z</dcterms:modified>
</cp:coreProperties>
</file>