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105" windowWidth="15255" windowHeight="1150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Q45" i="1" l="1"/>
  <c r="G22" i="1"/>
  <c r="G23" i="1"/>
  <c r="G24" i="1"/>
  <c r="G25" i="1" s="1"/>
  <c r="G26" i="1" s="1"/>
  <c r="G27" i="1" s="1"/>
  <c r="G28" i="1" s="1"/>
  <c r="G29" i="1" s="1"/>
  <c r="G30" i="1" s="1"/>
  <c r="G31" i="1" s="1"/>
  <c r="G21" i="1"/>
  <c r="I17" i="1"/>
  <c r="D3" i="1"/>
  <c r="E3" i="1" s="1"/>
  <c r="E22" i="1"/>
  <c r="E23" i="1" s="1"/>
  <c r="E24" i="1" s="1"/>
  <c r="E25" i="1" s="1"/>
  <c r="E26" i="1" s="1"/>
  <c r="E27" i="1" s="1"/>
  <c r="E28" i="1" s="1"/>
  <c r="E29" i="1" s="1"/>
  <c r="E30" i="1" s="1"/>
  <c r="E31" i="1" s="1"/>
  <c r="E21" i="1"/>
  <c r="E20" i="1"/>
  <c r="E7" i="1"/>
  <c r="C22" i="1"/>
  <c r="C23" i="1"/>
  <c r="C24" i="1" s="1"/>
  <c r="C25" i="1" s="1"/>
  <c r="C26" i="1" s="1"/>
  <c r="C27" i="1" s="1"/>
  <c r="C28" i="1" s="1"/>
  <c r="C29" i="1" s="1"/>
  <c r="C30" i="1" s="1"/>
  <c r="C31" i="1" s="1"/>
  <c r="C21" i="1"/>
  <c r="C20" i="1"/>
  <c r="B5" i="1"/>
  <c r="E5" i="1" l="1"/>
  <c r="Q25" i="1"/>
  <c r="Q26" i="1"/>
  <c r="Q27" i="1"/>
  <c r="D31" i="1" l="1"/>
  <c r="D21" i="1"/>
  <c r="D20" i="1"/>
  <c r="F29" i="1"/>
  <c r="D22" i="1"/>
  <c r="D23" i="1"/>
  <c r="D24" i="1"/>
  <c r="D25" i="1"/>
  <c r="D26" i="1"/>
  <c r="D27" i="1"/>
  <c r="D28" i="1"/>
  <c r="D29" i="1"/>
  <c r="D30" i="1"/>
  <c r="A21" i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R26" i="1"/>
  <c r="R25" i="1"/>
  <c r="L26" i="1" l="1"/>
  <c r="L31" i="1"/>
  <c r="L21" i="1"/>
  <c r="L30" i="1"/>
  <c r="D32" i="1"/>
  <c r="L25" i="1"/>
  <c r="E32" i="1"/>
  <c r="L22" i="1"/>
  <c r="L29" i="1"/>
  <c r="L27" i="1"/>
  <c r="L23" i="1"/>
  <c r="F32" i="1"/>
  <c r="L20" i="1"/>
  <c r="G32" i="1"/>
  <c r="L24" i="1"/>
  <c r="L28" i="1"/>
  <c r="R24" i="1"/>
  <c r="R23" i="1"/>
  <c r="R22" i="1"/>
  <c r="R21" i="1"/>
  <c r="R27" i="1"/>
  <c r="G34" i="1" l="1"/>
  <c r="G37" i="1" s="1"/>
  <c r="L32" i="1"/>
  <c r="R29" i="1"/>
</calcChain>
</file>

<file path=xl/sharedStrings.xml><?xml version="1.0" encoding="utf-8"?>
<sst xmlns="http://schemas.openxmlformats.org/spreadsheetml/2006/main" count="75" uniqueCount="74">
  <si>
    <t>м3</t>
  </si>
  <si>
    <t>http://kolodec.deal.by/</t>
  </si>
  <si>
    <t>копан</t>
  </si>
  <si>
    <t>монт</t>
  </si>
  <si>
    <t>люк</t>
  </si>
  <si>
    <t>дно</t>
  </si>
  <si>
    <t>крышка</t>
  </si>
  <si>
    <t>кольцо</t>
  </si>
  <si>
    <t>http://zhb.by/load</t>
  </si>
  <si>
    <t>одно кольцо Д2*0,9=</t>
  </si>
  <si>
    <t xml:space="preserve"> = 3 еврокуба</t>
  </si>
  <si>
    <t>11м3</t>
  </si>
  <si>
    <t>остаток</t>
  </si>
  <si>
    <t>приход</t>
  </si>
  <si>
    <t>Среднемесячная сумма осадков (мм)</t>
  </si>
  <si>
    <t>м2 сбора</t>
  </si>
  <si>
    <t>полив</t>
  </si>
  <si>
    <t>баланс</t>
  </si>
  <si>
    <t>расход</t>
  </si>
  <si>
    <t>годовое</t>
  </si>
  <si>
    <t>* приход зимой уменьшен в 2 раза.тк нет таяния а есть сдувание</t>
  </si>
  <si>
    <t>насос с автоматом</t>
  </si>
  <si>
    <t>трубы</t>
  </si>
  <si>
    <t>фильтр</t>
  </si>
  <si>
    <t>редуктор</t>
  </si>
  <si>
    <t>цена</t>
  </si>
  <si>
    <t>смыв туал в месяц</t>
  </si>
  <si>
    <t>итого расход вторичной воды</t>
  </si>
  <si>
    <t>на сумму</t>
  </si>
  <si>
    <t>в год</t>
  </si>
  <si>
    <t>кольца</t>
  </si>
  <si>
    <t>затраты</t>
  </si>
  <si>
    <t>итого около</t>
  </si>
  <si>
    <t>BYR</t>
  </si>
  <si>
    <t>за куб</t>
  </si>
  <si>
    <t>долларов</t>
  </si>
  <si>
    <t>вывод</t>
  </si>
  <si>
    <t>окупаемость в текущих ценах</t>
  </si>
  <si>
    <t>лет</t>
  </si>
  <si>
    <t>http://novtehstroy.by/g374385-koltsa-kolodeznye</t>
  </si>
  <si>
    <t>монтаж</t>
  </si>
  <si>
    <t>потребление воды</t>
  </si>
  <si>
    <t>семья</t>
  </si>
  <si>
    <t>человека</t>
  </si>
  <si>
    <t>питьевая</t>
  </si>
  <si>
    <t>на 1 человека/месяц</t>
  </si>
  <si>
    <t>куб</t>
  </si>
  <si>
    <t>год</t>
  </si>
  <si>
    <t>на семью</t>
  </si>
  <si>
    <t>кубов</t>
  </si>
  <si>
    <t>расчет небесной отдачи воды</t>
  </si>
  <si>
    <t>м2</t>
  </si>
  <si>
    <t>месяц №</t>
  </si>
  <si>
    <t>туалет</t>
  </si>
  <si>
    <t>в месяц</t>
  </si>
  <si>
    <t>это оплата в ЖЭС</t>
  </si>
  <si>
    <t>можно забыть</t>
  </si>
  <si>
    <t>на семью в месяц</t>
  </si>
  <si>
    <t>1 человек в день литров</t>
  </si>
  <si>
    <t>полив. Включает в себя полив огорода и дорожек</t>
  </si>
  <si>
    <t>автомойка. 2 машины. 1 раз в неделю каждая.</t>
  </si>
  <si>
    <t>по 100литров за раз</t>
  </si>
  <si>
    <t>по нормативке пишут-200 литров. Но что-то я сомневаюсь сильно</t>
  </si>
  <si>
    <t xml:space="preserve">итого в месяц </t>
  </si>
  <si>
    <t>вольмет 1</t>
  </si>
  <si>
    <t>2маш*4раза*100литров</t>
  </si>
  <si>
    <t>некоторые цены по услугам по кольцам</t>
  </si>
  <si>
    <t>не знаю.</t>
  </si>
  <si>
    <t>кубов воды</t>
  </si>
  <si>
    <t>за воду платим теперь</t>
  </si>
  <si>
    <t>остаток на грунт</t>
  </si>
  <si>
    <t>площать кровли водосбора</t>
  </si>
  <si>
    <t>данные по осадкам взяты из нормативки</t>
  </si>
  <si>
    <t>автомойка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</si>
</sst>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rgb="FF92D05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i/>
      <u/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 vertical="center" wrapText="1"/>
    </xf>
    <xf numFmtId="0" fontId="0" fillId="2" borderId="0" xfId="0" applyFill="1"/>
    <xf numFmtId="0" fontId="2" fillId="0" borderId="0" xfId="0" applyFont="1" applyAlignment="1">
      <alignment horizontal="center"/>
    </xf>
    <xf numFmtId="0" fontId="3" fillId="2" borderId="0" xfId="0" applyFont="1" applyFill="1"/>
    <xf numFmtId="0" fontId="0" fillId="3" borderId="0" xfId="0" applyFill="1"/>
    <xf numFmtId="0" fontId="2" fillId="2" borderId="0" xfId="0" applyFont="1" applyFill="1"/>
    <xf numFmtId="0" fontId="0" fillId="0" borderId="10" xfId="0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0" fontId="2" fillId="2" borderId="12" xfId="0" applyFont="1" applyFill="1" applyBorder="1"/>
    <xf numFmtId="0" fontId="2" fillId="0" borderId="13" xfId="0" applyFont="1" applyBorder="1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4" xfId="0" applyBorder="1"/>
    <xf numFmtId="0" fontId="5" fillId="0" borderId="12" xfId="0" applyFont="1" applyBorder="1"/>
    <xf numFmtId="0" fontId="6" fillId="0" borderId="0" xfId="0" applyFont="1"/>
    <xf numFmtId="0" fontId="4" fillId="0" borderId="0" xfId="0" applyFont="1"/>
    <xf numFmtId="0" fontId="2" fillId="2" borderId="8" xfId="0" applyFont="1" applyFill="1" applyBorder="1" applyAlignment="1">
      <alignment horizontal="center"/>
    </xf>
    <xf numFmtId="0" fontId="1" fillId="0" borderId="4" xfId="1" applyBorder="1" applyAlignment="1" applyProtection="1"/>
    <xf numFmtId="0" fontId="1" fillId="0" borderId="0" xfId="1" applyBorder="1" applyAlignment="1" applyProtection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4" borderId="0" xfId="0" applyFill="1"/>
    <xf numFmtId="0" fontId="2" fillId="4" borderId="12" xfId="0" applyFont="1" applyFill="1" applyBorder="1"/>
    <xf numFmtId="0" fontId="7" fillId="3" borderId="14" xfId="0" applyFont="1" applyFill="1" applyBorder="1"/>
    <xf numFmtId="0" fontId="8" fillId="3" borderId="14" xfId="0" applyFont="1" applyFill="1" applyBorder="1"/>
    <xf numFmtId="0" fontId="9" fillId="3" borderId="0" xfId="0" applyFont="1" applyFill="1"/>
    <xf numFmtId="0" fontId="2" fillId="2" borderId="11" xfId="0" applyFont="1" applyFill="1" applyBorder="1"/>
    <xf numFmtId="0" fontId="2" fillId="2" borderId="13" xfId="0" applyFont="1" applyFill="1" applyBorder="1"/>
    <xf numFmtId="0" fontId="7" fillId="2" borderId="8" xfId="0" applyFont="1" applyFill="1" applyBorder="1"/>
    <xf numFmtId="0" fontId="2" fillId="2" borderId="14" xfId="0" applyFont="1" applyFill="1" applyBorder="1"/>
    <xf numFmtId="0" fontId="2" fillId="2" borderId="17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zhb.by/load" TargetMode="External"/><Relationship Id="rId1" Type="http://schemas.openxmlformats.org/officeDocument/2006/relationships/hyperlink" Target="http://kolodec.deal.b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"/>
  <sheetViews>
    <sheetView tabSelected="1" topLeftCell="A10" workbookViewId="0">
      <selection activeCell="G12" sqref="G12"/>
    </sheetView>
  </sheetViews>
  <sheetFormatPr defaultRowHeight="15" x14ac:dyDescent="0.25"/>
  <cols>
    <col min="1" max="1" width="12" customWidth="1"/>
    <col min="2" max="2" width="22.28515625" customWidth="1"/>
    <col min="12" max="12" width="13.28515625" bestFit="1" customWidth="1"/>
    <col min="14" max="14" width="13.7109375" customWidth="1"/>
  </cols>
  <sheetData>
    <row r="1" spans="1:21" ht="24" thickBot="1" x14ac:dyDescent="0.4">
      <c r="A1" t="s">
        <v>42</v>
      </c>
      <c r="B1" s="41">
        <v>4</v>
      </c>
      <c r="C1" t="s">
        <v>43</v>
      </c>
    </row>
    <row r="2" spans="1:21" x14ac:dyDescent="0.25">
      <c r="A2" t="s">
        <v>41</v>
      </c>
      <c r="D2" t="s">
        <v>46</v>
      </c>
      <c r="E2" s="26" t="s">
        <v>47</v>
      </c>
    </row>
    <row r="3" spans="1:21" x14ac:dyDescent="0.25">
      <c r="A3" t="s">
        <v>44</v>
      </c>
      <c r="B3" t="s">
        <v>45</v>
      </c>
      <c r="D3" s="11">
        <f>100*30/1000</f>
        <v>3</v>
      </c>
      <c r="E3" s="27">
        <f>D3*12</f>
        <v>36</v>
      </c>
    </row>
    <row r="4" spans="1:21" ht="15.75" thickBot="1" x14ac:dyDescent="0.3">
      <c r="E4" s="27"/>
    </row>
    <row r="5" spans="1:21" ht="15.75" thickBot="1" x14ac:dyDescent="0.3">
      <c r="A5" s="23" t="s">
        <v>48</v>
      </c>
      <c r="B5" s="24">
        <f>B1</f>
        <v>4</v>
      </c>
      <c r="C5" s="24" t="s">
        <v>43</v>
      </c>
      <c r="D5" s="24"/>
      <c r="E5" s="28">
        <f>E3*B5</f>
        <v>144</v>
      </c>
      <c r="F5" s="25" t="s">
        <v>49</v>
      </c>
      <c r="G5" s="11" t="s">
        <v>55</v>
      </c>
      <c r="H5" s="11"/>
      <c r="I5" s="11" t="s">
        <v>56</v>
      </c>
      <c r="J5" s="11"/>
    </row>
    <row r="6" spans="1:21" ht="15.75" thickBot="1" x14ac:dyDescent="0.3"/>
    <row r="7" spans="1:21" ht="15.75" thickBot="1" x14ac:dyDescent="0.3">
      <c r="A7" t="s">
        <v>53</v>
      </c>
      <c r="B7" t="s">
        <v>58</v>
      </c>
      <c r="C7">
        <v>0.02</v>
      </c>
      <c r="D7" s="23" t="s">
        <v>54</v>
      </c>
      <c r="E7" s="24">
        <f>0.01*30*B1</f>
        <v>1.2</v>
      </c>
      <c r="F7" s="24" t="s">
        <v>57</v>
      </c>
      <c r="G7" s="25"/>
    </row>
    <row r="10" spans="1:21" x14ac:dyDescent="0.25">
      <c r="A10" t="s">
        <v>50</v>
      </c>
    </row>
    <row r="11" spans="1:21" ht="15.75" thickBot="1" x14ac:dyDescent="0.3"/>
    <row r="12" spans="1:21" ht="19.5" thickBot="1" x14ac:dyDescent="0.35">
      <c r="A12" t="s">
        <v>71</v>
      </c>
      <c r="C12" t="s">
        <v>51</v>
      </c>
      <c r="D12" s="40">
        <v>360</v>
      </c>
    </row>
    <row r="14" spans="1:21" x14ac:dyDescent="0.25">
      <c r="A14" s="30" t="s">
        <v>59</v>
      </c>
      <c r="B14" s="30"/>
      <c r="C14" s="30"/>
      <c r="D14" s="30"/>
      <c r="E14" t="s">
        <v>67</v>
      </c>
    </row>
    <row r="15" spans="1:21" ht="15.75" thickBot="1" x14ac:dyDescent="0.3"/>
    <row r="16" spans="1:21" ht="15.75" thickBot="1" x14ac:dyDescent="0.3">
      <c r="A16" t="s">
        <v>60</v>
      </c>
      <c r="D16" t="s">
        <v>61</v>
      </c>
      <c r="I16" t="s">
        <v>65</v>
      </c>
      <c r="O16" s="35"/>
      <c r="P16" s="36" t="s">
        <v>66</v>
      </c>
      <c r="Q16" s="36"/>
      <c r="R16" s="36"/>
      <c r="S16" s="36"/>
      <c r="T16" s="36"/>
      <c r="U16" s="37"/>
    </row>
    <row r="17" spans="1:21" x14ac:dyDescent="0.25">
      <c r="A17" t="s">
        <v>62</v>
      </c>
      <c r="G17" t="s">
        <v>63</v>
      </c>
      <c r="I17" s="11">
        <f>2*4*0.1</f>
        <v>0.8</v>
      </c>
      <c r="J17" t="s">
        <v>64</v>
      </c>
      <c r="O17" s="4"/>
      <c r="P17" s="5"/>
      <c r="Q17" s="5"/>
      <c r="R17" s="5"/>
      <c r="S17" s="5"/>
      <c r="T17" s="5"/>
      <c r="U17" s="6"/>
    </row>
    <row r="18" spans="1:21" x14ac:dyDescent="0.25">
      <c r="A18" t="s">
        <v>72</v>
      </c>
      <c r="O18" s="4" t="s">
        <v>39</v>
      </c>
      <c r="P18" s="5"/>
      <c r="Q18" s="5"/>
      <c r="R18" s="5"/>
      <c r="S18" s="5"/>
      <c r="T18" s="5"/>
      <c r="U18" s="6"/>
    </row>
    <row r="19" spans="1:21" ht="45" x14ac:dyDescent="0.25">
      <c r="A19" t="s">
        <v>52</v>
      </c>
      <c r="B19" s="10" t="s">
        <v>14</v>
      </c>
      <c r="C19" s="21" t="s">
        <v>15</v>
      </c>
      <c r="D19" s="22" t="s">
        <v>13</v>
      </c>
      <c r="E19" s="21" t="s">
        <v>26</v>
      </c>
      <c r="F19" s="21" t="s">
        <v>16</v>
      </c>
      <c r="G19" s="21" t="s">
        <v>73</v>
      </c>
      <c r="H19" s="21"/>
      <c r="I19" s="21"/>
      <c r="J19" s="21"/>
      <c r="K19" s="21"/>
      <c r="L19" s="21" t="s">
        <v>17</v>
      </c>
      <c r="O19" s="33" t="s">
        <v>1</v>
      </c>
      <c r="P19" s="5"/>
      <c r="Q19" s="5"/>
      <c r="R19" s="34" t="s">
        <v>8</v>
      </c>
      <c r="S19" s="5"/>
      <c r="T19" s="5"/>
      <c r="U19" s="6"/>
    </row>
    <row r="20" spans="1:21" ht="15.75" thickBot="1" x14ac:dyDescent="0.3">
      <c r="A20">
        <v>1</v>
      </c>
      <c r="B20" s="10">
        <v>40</v>
      </c>
      <c r="C20">
        <f>D12</f>
        <v>360</v>
      </c>
      <c r="D20" s="38">
        <f>C20*B20/1000/2</f>
        <v>7.2</v>
      </c>
      <c r="E20">
        <f>-E7</f>
        <v>-1.2</v>
      </c>
      <c r="G20">
        <v>-1</v>
      </c>
      <c r="L20">
        <f>SUM(D20:K20)</f>
        <v>5</v>
      </c>
      <c r="O20" s="4"/>
      <c r="P20" s="5"/>
      <c r="Q20" s="5"/>
      <c r="R20" s="5"/>
      <c r="S20" s="5"/>
      <c r="T20" s="5"/>
      <c r="U20" s="6"/>
    </row>
    <row r="21" spans="1:21" x14ac:dyDescent="0.25">
      <c r="A21">
        <f>A20+1</f>
        <v>2</v>
      </c>
      <c r="B21" s="10">
        <v>34</v>
      </c>
      <c r="C21">
        <f>C20</f>
        <v>360</v>
      </c>
      <c r="D21" s="38">
        <f>C21*B21/1000/2</f>
        <v>6.12</v>
      </c>
      <c r="E21">
        <f>E20</f>
        <v>-1.2</v>
      </c>
      <c r="G21">
        <f>G20</f>
        <v>-1</v>
      </c>
      <c r="L21">
        <f t="shared" ref="L21:L31" si="0">SUM(D21:K21)</f>
        <v>3.92</v>
      </c>
      <c r="O21" s="1" t="s">
        <v>2</v>
      </c>
      <c r="P21" s="2">
        <v>1</v>
      </c>
      <c r="Q21" s="2">
        <v>100</v>
      </c>
      <c r="R21" s="2">
        <f t="shared" ref="R21:R26" si="1">Q21*P21</f>
        <v>100</v>
      </c>
      <c r="S21" s="3"/>
      <c r="T21" s="5"/>
      <c r="U21" s="6"/>
    </row>
    <row r="22" spans="1:21" x14ac:dyDescent="0.25">
      <c r="A22">
        <f t="shared" ref="A22:A31" si="2">A21+1</f>
        <v>3</v>
      </c>
      <c r="B22" s="10">
        <v>42</v>
      </c>
      <c r="C22">
        <f t="shared" ref="C22:C31" si="3">C21</f>
        <v>360</v>
      </c>
      <c r="D22" s="38">
        <f t="shared" ref="D22:D30" si="4">C22*B22/1000</f>
        <v>15.12</v>
      </c>
      <c r="E22">
        <f t="shared" ref="E22:E31" si="5">E21</f>
        <v>-1.2</v>
      </c>
      <c r="G22">
        <f t="shared" ref="G22:G31" si="6">G21</f>
        <v>-1</v>
      </c>
      <c r="L22">
        <f t="shared" si="0"/>
        <v>12.92</v>
      </c>
      <c r="O22" s="4" t="s">
        <v>3</v>
      </c>
      <c r="P22" s="5">
        <v>6</v>
      </c>
      <c r="Q22" s="5">
        <v>50</v>
      </c>
      <c r="R22" s="5">
        <f t="shared" si="1"/>
        <v>300</v>
      </c>
      <c r="S22" s="6"/>
      <c r="T22" s="5"/>
      <c r="U22" s="6"/>
    </row>
    <row r="23" spans="1:21" x14ac:dyDescent="0.25">
      <c r="A23">
        <f t="shared" si="2"/>
        <v>4</v>
      </c>
      <c r="B23" s="10">
        <v>42</v>
      </c>
      <c r="C23">
        <f t="shared" si="3"/>
        <v>360</v>
      </c>
      <c r="D23" s="38">
        <f t="shared" si="4"/>
        <v>15.12</v>
      </c>
      <c r="E23">
        <f t="shared" si="5"/>
        <v>-1.2</v>
      </c>
      <c r="G23">
        <f t="shared" si="6"/>
        <v>-1</v>
      </c>
      <c r="L23">
        <f t="shared" si="0"/>
        <v>12.92</v>
      </c>
      <c r="O23" s="4"/>
      <c r="P23" s="5"/>
      <c r="Q23" s="5"/>
      <c r="R23" s="5">
        <f t="shared" si="1"/>
        <v>0</v>
      </c>
      <c r="S23" s="6"/>
      <c r="T23" s="5"/>
      <c r="U23" s="6"/>
    </row>
    <row r="24" spans="1:21" x14ac:dyDescent="0.25">
      <c r="A24">
        <f t="shared" si="2"/>
        <v>5</v>
      </c>
      <c r="B24" s="48">
        <v>62</v>
      </c>
      <c r="C24">
        <f t="shared" si="3"/>
        <v>360</v>
      </c>
      <c r="D24" s="38">
        <f t="shared" si="4"/>
        <v>22.32</v>
      </c>
      <c r="E24">
        <f t="shared" si="5"/>
        <v>-1.2</v>
      </c>
      <c r="F24" s="30">
        <v>-20</v>
      </c>
      <c r="G24">
        <f t="shared" si="6"/>
        <v>-1</v>
      </c>
      <c r="L24">
        <f t="shared" si="0"/>
        <v>0.12000000000000099</v>
      </c>
      <c r="O24" s="4" t="s">
        <v>4</v>
      </c>
      <c r="P24" s="5">
        <v>1</v>
      </c>
      <c r="Q24" s="5">
        <v>30</v>
      </c>
      <c r="R24" s="5">
        <f t="shared" si="1"/>
        <v>30</v>
      </c>
      <c r="S24" s="6"/>
      <c r="T24" s="5"/>
      <c r="U24" s="6"/>
    </row>
    <row r="25" spans="1:21" x14ac:dyDescent="0.25">
      <c r="A25">
        <f t="shared" si="2"/>
        <v>6</v>
      </c>
      <c r="B25" s="48">
        <v>83</v>
      </c>
      <c r="C25">
        <f t="shared" si="3"/>
        <v>360</v>
      </c>
      <c r="D25" s="38">
        <f t="shared" si="4"/>
        <v>29.88</v>
      </c>
      <c r="E25">
        <f t="shared" si="5"/>
        <v>-1.2</v>
      </c>
      <c r="F25" s="30">
        <v>-30</v>
      </c>
      <c r="G25">
        <f t="shared" si="6"/>
        <v>-1</v>
      </c>
      <c r="L25">
        <f t="shared" si="0"/>
        <v>-2.3200000000000003</v>
      </c>
      <c r="O25" s="4" t="s">
        <v>5</v>
      </c>
      <c r="P25" s="5">
        <v>1</v>
      </c>
      <c r="Q25" s="5">
        <f>2000/21</f>
        <v>95.238095238095241</v>
      </c>
      <c r="R25" s="5">
        <f t="shared" si="1"/>
        <v>95.238095238095241</v>
      </c>
      <c r="S25" s="6"/>
      <c r="T25" s="5"/>
      <c r="U25" s="6"/>
    </row>
    <row r="26" spans="1:21" x14ac:dyDescent="0.25">
      <c r="A26">
        <f t="shared" si="2"/>
        <v>7</v>
      </c>
      <c r="B26" s="48">
        <v>88</v>
      </c>
      <c r="C26">
        <f t="shared" si="3"/>
        <v>360</v>
      </c>
      <c r="D26" s="38">
        <f t="shared" si="4"/>
        <v>31.68</v>
      </c>
      <c r="E26">
        <f t="shared" si="5"/>
        <v>-1.2</v>
      </c>
      <c r="F26" s="30">
        <v>-30</v>
      </c>
      <c r="G26">
        <f t="shared" si="6"/>
        <v>-1</v>
      </c>
      <c r="L26">
        <f t="shared" si="0"/>
        <v>-0.51999999999999957</v>
      </c>
      <c r="O26" s="4" t="s">
        <v>6</v>
      </c>
      <c r="P26" s="5">
        <v>1</v>
      </c>
      <c r="Q26" s="5">
        <f>2520/21</f>
        <v>120</v>
      </c>
      <c r="R26" s="5">
        <f t="shared" si="1"/>
        <v>120</v>
      </c>
      <c r="S26" s="6"/>
      <c r="T26" s="5"/>
      <c r="U26" s="6"/>
    </row>
    <row r="27" spans="1:21" x14ac:dyDescent="0.25">
      <c r="A27">
        <f t="shared" si="2"/>
        <v>8</v>
      </c>
      <c r="B27" s="48">
        <v>72</v>
      </c>
      <c r="C27">
        <f t="shared" si="3"/>
        <v>360</v>
      </c>
      <c r="D27" s="38">
        <f t="shared" si="4"/>
        <v>25.92</v>
      </c>
      <c r="E27">
        <f t="shared" si="5"/>
        <v>-1.2</v>
      </c>
      <c r="F27" s="30">
        <v>-30</v>
      </c>
      <c r="G27">
        <f t="shared" si="6"/>
        <v>-1</v>
      </c>
      <c r="L27">
        <f t="shared" si="0"/>
        <v>-6.2799999999999976</v>
      </c>
      <c r="O27" s="4" t="s">
        <v>7</v>
      </c>
      <c r="P27" s="5">
        <v>4</v>
      </c>
      <c r="Q27" s="5">
        <f>1300000/21000</f>
        <v>61.904761904761905</v>
      </c>
      <c r="R27" s="5">
        <f>Q27*P27</f>
        <v>247.61904761904762</v>
      </c>
      <c r="S27" s="6"/>
      <c r="T27" s="5"/>
      <c r="U27" s="6"/>
    </row>
    <row r="28" spans="1:21" x14ac:dyDescent="0.25">
      <c r="A28">
        <f t="shared" si="2"/>
        <v>9</v>
      </c>
      <c r="B28" s="48">
        <v>60</v>
      </c>
      <c r="C28">
        <f t="shared" si="3"/>
        <v>360</v>
      </c>
      <c r="D28" s="38">
        <f t="shared" si="4"/>
        <v>21.6</v>
      </c>
      <c r="E28">
        <f t="shared" si="5"/>
        <v>-1.2</v>
      </c>
      <c r="F28" s="30">
        <v>-20</v>
      </c>
      <c r="G28">
        <f t="shared" si="6"/>
        <v>-1</v>
      </c>
      <c r="L28">
        <f t="shared" si="0"/>
        <v>-0.59999999999999787</v>
      </c>
      <c r="O28" s="4"/>
      <c r="P28" s="5"/>
      <c r="Q28" s="5"/>
      <c r="R28" s="5"/>
      <c r="S28" s="6"/>
      <c r="T28" s="5"/>
      <c r="U28" s="6"/>
    </row>
    <row r="29" spans="1:21" ht="19.5" thickBot="1" x14ac:dyDescent="0.35">
      <c r="A29">
        <f t="shared" si="2"/>
        <v>10</v>
      </c>
      <c r="B29" s="48">
        <v>49</v>
      </c>
      <c r="C29">
        <f t="shared" si="3"/>
        <v>360</v>
      </c>
      <c r="D29" s="38">
        <f t="shared" si="4"/>
        <v>17.64</v>
      </c>
      <c r="E29">
        <f t="shared" si="5"/>
        <v>-1.2</v>
      </c>
      <c r="F29" s="30">
        <f>F28/2</f>
        <v>-10</v>
      </c>
      <c r="G29">
        <f t="shared" si="6"/>
        <v>-1</v>
      </c>
      <c r="L29">
        <f t="shared" si="0"/>
        <v>5.4400000000000013</v>
      </c>
      <c r="O29" s="7"/>
      <c r="P29" s="8"/>
      <c r="Q29" s="8"/>
      <c r="R29" s="8">
        <f>SUM(R21:R28)</f>
        <v>892.85714285714278</v>
      </c>
      <c r="S29" s="45" t="s">
        <v>11</v>
      </c>
      <c r="T29" s="5"/>
      <c r="U29" s="6"/>
    </row>
    <row r="30" spans="1:21" x14ac:dyDescent="0.25">
      <c r="A30">
        <f t="shared" si="2"/>
        <v>11</v>
      </c>
      <c r="B30" s="10">
        <v>52</v>
      </c>
      <c r="C30">
        <f t="shared" si="3"/>
        <v>360</v>
      </c>
      <c r="D30" s="38">
        <f t="shared" si="4"/>
        <v>18.72</v>
      </c>
      <c r="E30">
        <f t="shared" si="5"/>
        <v>-1.2</v>
      </c>
      <c r="F30" s="31"/>
      <c r="G30">
        <f t="shared" si="6"/>
        <v>-1</v>
      </c>
      <c r="L30">
        <f t="shared" si="0"/>
        <v>16.52</v>
      </c>
      <c r="O30" s="4"/>
      <c r="P30" s="5"/>
      <c r="Q30" s="5"/>
      <c r="R30" s="5"/>
      <c r="S30" s="5"/>
      <c r="T30" s="5"/>
      <c r="U30" s="6"/>
    </row>
    <row r="31" spans="1:21" ht="15.75" thickBot="1" x14ac:dyDescent="0.3">
      <c r="A31">
        <f t="shared" si="2"/>
        <v>12</v>
      </c>
      <c r="B31" s="16">
        <v>53</v>
      </c>
      <c r="C31">
        <f t="shared" si="3"/>
        <v>360</v>
      </c>
      <c r="D31" s="38">
        <f>C31*B31/1000/2</f>
        <v>9.5399999999999991</v>
      </c>
      <c r="E31">
        <f t="shared" si="5"/>
        <v>-1.2</v>
      </c>
      <c r="F31" s="31"/>
      <c r="G31">
        <f t="shared" si="6"/>
        <v>-1</v>
      </c>
      <c r="L31">
        <f t="shared" si="0"/>
        <v>7.34</v>
      </c>
      <c r="O31" s="4"/>
      <c r="P31" s="5"/>
      <c r="Q31" s="5"/>
      <c r="R31" s="5"/>
      <c r="S31" s="5"/>
      <c r="T31" s="5"/>
      <c r="U31" s="6"/>
    </row>
    <row r="32" spans="1:21" ht="15.75" thickBot="1" x14ac:dyDescent="0.3">
      <c r="A32" s="17" t="s">
        <v>19</v>
      </c>
      <c r="B32" s="18" t="s">
        <v>68</v>
      </c>
      <c r="C32" s="18"/>
      <c r="D32" s="39">
        <f>SUM(D20:D31)</f>
        <v>220.86</v>
      </c>
      <c r="E32" s="17">
        <f>SUM(E20:E31)</f>
        <v>-14.399999999999997</v>
      </c>
      <c r="F32" s="29">
        <f>SUM(F20:F31)</f>
        <v>-140</v>
      </c>
      <c r="G32" s="20">
        <f>SUM(G20:G31)</f>
        <v>-12</v>
      </c>
      <c r="H32" s="18"/>
      <c r="I32" s="18"/>
      <c r="J32" s="18"/>
      <c r="K32" s="18"/>
      <c r="L32" s="46">
        <f>SUM(L20:L31)</f>
        <v>54.459999999999994</v>
      </c>
      <c r="O32" s="7" t="s">
        <v>9</v>
      </c>
      <c r="P32" s="8"/>
      <c r="Q32" s="8"/>
      <c r="R32" s="8">
        <v>2.8</v>
      </c>
      <c r="S32" s="8" t="s">
        <v>0</v>
      </c>
      <c r="T32" s="8" t="s">
        <v>10</v>
      </c>
      <c r="U32" s="9"/>
    </row>
    <row r="33" spans="1:18" ht="15.75" thickBot="1" x14ac:dyDescent="0.3">
      <c r="E33" s="4"/>
      <c r="F33" s="5"/>
      <c r="G33" s="6"/>
      <c r="L33" s="47" t="s">
        <v>70</v>
      </c>
    </row>
    <row r="34" spans="1:18" ht="15.75" thickBot="1" x14ac:dyDescent="0.3">
      <c r="A34" t="s">
        <v>27</v>
      </c>
      <c r="E34" s="7"/>
      <c r="F34" s="8"/>
      <c r="G34" s="32">
        <f>SUM(E32:G32)</f>
        <v>-166.4</v>
      </c>
      <c r="L34" s="12"/>
    </row>
    <row r="35" spans="1:18" ht="15.75" thickBot="1" x14ac:dyDescent="0.3">
      <c r="G35" s="12" t="s">
        <v>18</v>
      </c>
      <c r="L35" s="12" t="s">
        <v>12</v>
      </c>
      <c r="O35" s="43" t="s">
        <v>31</v>
      </c>
      <c r="P35" s="19"/>
      <c r="Q35" s="44"/>
    </row>
    <row r="36" spans="1:18" ht="15.75" thickBot="1" x14ac:dyDescent="0.3">
      <c r="A36" s="17" t="s">
        <v>69</v>
      </c>
      <c r="B36" s="18"/>
      <c r="C36" s="18"/>
      <c r="D36" s="18"/>
      <c r="E36" s="18"/>
      <c r="F36" s="18"/>
      <c r="G36" s="18">
        <v>15000</v>
      </c>
      <c r="H36" s="18" t="s">
        <v>25</v>
      </c>
      <c r="I36" s="18" t="s">
        <v>33</v>
      </c>
      <c r="J36" s="20" t="s">
        <v>34</v>
      </c>
      <c r="O36" t="s">
        <v>30</v>
      </c>
      <c r="P36" t="s">
        <v>40</v>
      </c>
      <c r="Q36">
        <v>800</v>
      </c>
    </row>
    <row r="37" spans="1:18" x14ac:dyDescent="0.25">
      <c r="A37" t="s">
        <v>28</v>
      </c>
      <c r="B37" t="s">
        <v>29</v>
      </c>
      <c r="F37" s="14"/>
      <c r="G37" s="14">
        <f>G36*G34/20000</f>
        <v>-124.8</v>
      </c>
      <c r="H37" s="14" t="s">
        <v>35</v>
      </c>
      <c r="O37" t="s">
        <v>21</v>
      </c>
      <c r="Q37">
        <v>50</v>
      </c>
    </row>
    <row r="38" spans="1:18" x14ac:dyDescent="0.25">
      <c r="A38" t="s">
        <v>20</v>
      </c>
      <c r="O38" s="13" t="s">
        <v>22</v>
      </c>
    </row>
    <row r="39" spans="1:18" x14ac:dyDescent="0.25">
      <c r="O39" t="s">
        <v>23</v>
      </c>
      <c r="Q39">
        <v>20</v>
      </c>
    </row>
    <row r="40" spans="1:18" x14ac:dyDescent="0.25">
      <c r="O40" s="13" t="s">
        <v>24</v>
      </c>
    </row>
    <row r="41" spans="1:18" ht="21" x14ac:dyDescent="0.35">
      <c r="O41" s="42" t="s">
        <v>32</v>
      </c>
      <c r="P41" s="42"/>
      <c r="Q41" s="42">
        <v>1000</v>
      </c>
    </row>
    <row r="43" spans="1:18" x14ac:dyDescent="0.25">
      <c r="O43" s="15" t="s">
        <v>36</v>
      </c>
      <c r="P43" s="15"/>
      <c r="Q43" s="15"/>
      <c r="R43" s="15"/>
    </row>
    <row r="44" spans="1:18" x14ac:dyDescent="0.25">
      <c r="O44" s="15" t="s">
        <v>37</v>
      </c>
      <c r="P44" s="15"/>
      <c r="Q44" s="15"/>
      <c r="R44" s="15"/>
    </row>
    <row r="45" spans="1:18" x14ac:dyDescent="0.25">
      <c r="O45" s="15"/>
      <c r="P45" s="15"/>
      <c r="Q45" s="15">
        <f>Q41/G37</f>
        <v>-8.0128205128205128</v>
      </c>
      <c r="R45" s="15" t="s">
        <v>38</v>
      </c>
    </row>
  </sheetData>
  <hyperlinks>
    <hyperlink ref="O19" r:id="rId1"/>
    <hyperlink ref="R19" r:id="rId2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2014-04-25T15:21:30Z</dcterms:created>
  <dcterms:modified xsi:type="dcterms:W3CDTF">2016-03-03T13:21:02Z</dcterms:modified>
</cp:coreProperties>
</file>